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drawings/drawing1.xml" ContentType="application/vnd.openxmlformats-officedocument.drawing+xml"/>
  <Override PartName="/xl/charts/chartEx1.xml" ContentType="application/vnd.ms-office.chartex+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29"/>
  <workbookPr codeName="ThisWorkbook" defaultThemeVersion="124226"/>
  <mc:AlternateContent xmlns:mc="http://schemas.openxmlformats.org/markup-compatibility/2006">
    <mc:Choice Requires="x15">
      <x15ac:absPath xmlns:x15ac="http://schemas.microsoft.com/office/spreadsheetml/2010/11/ac" url="Z:\P12\OCIFS\CHILDFAM\2019-20 EPK - Round 4\Appendices\"/>
    </mc:Choice>
  </mc:AlternateContent>
  <xr:revisionPtr revIDLastSave="0" documentId="13_ncr:1_{C40B07D2-820B-41B9-AFD4-97AC63F194ED}" xr6:coauthVersionLast="43" xr6:coauthVersionMax="43" xr10:uidLastSave="{00000000-0000-0000-0000-000000000000}"/>
  <workbookProtection workbookPassword="E4BC" lockStructure="1"/>
  <bookViews>
    <workbookView xWindow="-120" yWindow="-120" windowWidth="29040" windowHeight="15990" xr2:uid="{00000000-000D-0000-FFFF-FFFF00000000}"/>
  </bookViews>
  <sheets>
    <sheet name="RatingSheet" sheetId="2" r:id="rId1"/>
    <sheet name="Institution" sheetId="6" r:id="rId2"/>
    <sheet name="DropDowns" sheetId="7" state="hidden" r:id="rId3"/>
    <sheet name="Need Points" sheetId="10" state="hidden" r:id="rId4"/>
    <sheet name="% Served" sheetId="9" state="hidden" r:id="rId5"/>
    <sheet name="PKRFP1" sheetId="8" state="hidden" r:id="rId6"/>
  </sheets>
  <externalReferences>
    <externalReference r:id="rId7"/>
  </externalReferences>
  <definedNames>
    <definedName name="_xlnm._FilterDatabase" localSheetId="4" hidden="1">'% Served'!$A$4:$L$678</definedName>
    <definedName name="_xlnm._FilterDatabase" localSheetId="1">Institution!$B$2:$F$2</definedName>
    <definedName name="_xlnm._FilterDatabase" localSheetId="3" hidden="1">'Need Points'!$A$2:$N$2</definedName>
    <definedName name="_xlchart.v1.0" hidden="1">'% Served'!$L$4</definedName>
    <definedName name="_xlchart.v1.1" hidden="1">'% Served'!$L$5:$L$678</definedName>
    <definedName name="Allocations">[1]Allocations!$A$1:$K$678</definedName>
    <definedName name="_xlnm.Print_Titles" localSheetId="1">Institution!$2:$2</definedName>
    <definedName name="_xlnm.Print_Titles" localSheetId="0">RatingSheet!$1:$3</definedName>
    <definedName name="Scale1">#REF!</definedName>
    <definedName name="Scale2">#REF!</definedName>
    <definedName name="Scale3">#REF!</definedName>
    <definedName name="Scale4">#REF!</definedName>
    <definedName name="Scale5">#REF!</definedName>
    <definedName name="Scale6">#REF!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3" i="10" l="1"/>
  <c r="P4" i="10"/>
  <c r="P5" i="10"/>
  <c r="P6" i="10"/>
  <c r="P7" i="10"/>
  <c r="P8" i="10"/>
  <c r="P9" i="10"/>
  <c r="P10" i="10"/>
  <c r="P11" i="10"/>
  <c r="P12" i="10"/>
  <c r="P13" i="10"/>
  <c r="P14" i="10"/>
  <c r="P15" i="10"/>
  <c r="P16" i="10"/>
  <c r="P17" i="10"/>
  <c r="P18" i="10"/>
  <c r="P19" i="10"/>
  <c r="P20" i="10"/>
  <c r="P21" i="10"/>
  <c r="P22" i="10"/>
  <c r="P23" i="10"/>
  <c r="P24" i="10"/>
  <c r="P25" i="10"/>
  <c r="P26" i="10"/>
  <c r="P27" i="10"/>
  <c r="P28" i="10"/>
  <c r="P29" i="10"/>
  <c r="P30" i="10"/>
  <c r="P31" i="10"/>
  <c r="P32" i="10"/>
  <c r="P33" i="10"/>
  <c r="P34" i="10"/>
  <c r="P35" i="10"/>
  <c r="P36" i="10"/>
  <c r="P37" i="10"/>
  <c r="P38" i="10"/>
  <c r="P39" i="10"/>
  <c r="P40" i="10"/>
  <c r="P41" i="10"/>
  <c r="P42" i="10"/>
  <c r="P43" i="10"/>
  <c r="P44" i="10"/>
  <c r="P45" i="10"/>
  <c r="P46" i="10"/>
  <c r="P47" i="10"/>
  <c r="P48" i="10"/>
  <c r="P49" i="10"/>
  <c r="P50" i="10"/>
  <c r="P51" i="10"/>
  <c r="P52" i="10"/>
  <c r="P53" i="10"/>
  <c r="P54" i="10"/>
  <c r="P55" i="10"/>
  <c r="P56" i="10"/>
  <c r="P57" i="10"/>
  <c r="P58" i="10"/>
  <c r="P59" i="10"/>
  <c r="P60" i="10"/>
  <c r="P61" i="10"/>
  <c r="P62" i="10"/>
  <c r="P63" i="10"/>
  <c r="P64" i="10"/>
  <c r="P65" i="10"/>
  <c r="P66" i="10"/>
  <c r="P67" i="10"/>
  <c r="P68" i="10"/>
  <c r="P69" i="10"/>
  <c r="P70" i="10"/>
  <c r="P71" i="10"/>
  <c r="P72" i="10"/>
  <c r="P73" i="10"/>
  <c r="P74" i="10"/>
  <c r="P75" i="10"/>
  <c r="P76" i="10"/>
  <c r="P77" i="10"/>
  <c r="P78" i="10"/>
  <c r="P79" i="10"/>
  <c r="P80" i="10"/>
  <c r="P81" i="10"/>
  <c r="P82" i="10"/>
  <c r="P83" i="10"/>
  <c r="P84" i="10"/>
  <c r="P85" i="10"/>
  <c r="P86" i="10"/>
  <c r="P87" i="10"/>
  <c r="P88" i="10"/>
  <c r="P89" i="10"/>
  <c r="P90" i="10"/>
  <c r="P91" i="10"/>
  <c r="P92" i="10"/>
  <c r="P93" i="10"/>
  <c r="P94" i="10"/>
  <c r="P95" i="10"/>
  <c r="P96" i="10"/>
  <c r="P97" i="10"/>
  <c r="P98" i="10"/>
  <c r="P99" i="10"/>
  <c r="P100" i="10"/>
  <c r="P101" i="10"/>
  <c r="P102" i="10"/>
  <c r="P103" i="10"/>
  <c r="P104" i="10"/>
  <c r="P105" i="10"/>
  <c r="P106" i="10"/>
  <c r="P107" i="10"/>
  <c r="P108" i="10"/>
  <c r="P109" i="10"/>
  <c r="P110" i="10"/>
  <c r="P111" i="10"/>
  <c r="P112" i="10"/>
  <c r="P113" i="10"/>
  <c r="P114" i="10"/>
  <c r="P115" i="10"/>
  <c r="P116" i="10"/>
  <c r="P117" i="10"/>
  <c r="P118" i="10"/>
  <c r="P119" i="10"/>
  <c r="P120" i="10"/>
  <c r="P121" i="10"/>
  <c r="P122" i="10"/>
  <c r="P123" i="10"/>
  <c r="P124" i="10"/>
  <c r="P125" i="10"/>
  <c r="P126" i="10"/>
  <c r="P127" i="10"/>
  <c r="P128" i="10"/>
  <c r="P129" i="10"/>
  <c r="P130" i="10"/>
  <c r="P131" i="10"/>
  <c r="P132" i="10"/>
  <c r="P133" i="10"/>
  <c r="P134" i="10"/>
  <c r="P135" i="10"/>
  <c r="P136" i="10"/>
  <c r="P137" i="10"/>
  <c r="P138" i="10"/>
  <c r="P139" i="10"/>
  <c r="P140" i="10"/>
  <c r="P141" i="10"/>
  <c r="P142" i="10"/>
  <c r="P143" i="10"/>
  <c r="P144" i="10"/>
  <c r="P145" i="10"/>
  <c r="P146" i="10"/>
  <c r="P147" i="10"/>
  <c r="P148" i="10"/>
  <c r="P149" i="10"/>
  <c r="P150" i="10"/>
  <c r="P151" i="10"/>
  <c r="P152" i="10"/>
  <c r="P153" i="10"/>
  <c r="P154" i="10"/>
  <c r="P155" i="10"/>
  <c r="P156" i="10"/>
  <c r="P157" i="10"/>
  <c r="P158" i="10"/>
  <c r="P159" i="10"/>
  <c r="P160" i="10"/>
  <c r="P161" i="10"/>
  <c r="P162" i="10"/>
  <c r="P163" i="10"/>
  <c r="P164" i="10"/>
  <c r="P165" i="10"/>
  <c r="P166" i="10"/>
  <c r="P167" i="10"/>
  <c r="P168" i="10"/>
  <c r="P169" i="10"/>
  <c r="P170" i="10"/>
  <c r="P171" i="10"/>
  <c r="P172" i="10"/>
  <c r="P173" i="10"/>
  <c r="P174" i="10"/>
  <c r="P175" i="10"/>
  <c r="P176" i="10"/>
  <c r="P177" i="10"/>
  <c r="P178" i="10"/>
  <c r="P179" i="10"/>
  <c r="P180" i="10"/>
  <c r="P181" i="10"/>
  <c r="P182" i="10"/>
  <c r="P183" i="10"/>
  <c r="P184" i="10"/>
  <c r="P185" i="10"/>
  <c r="P186" i="10"/>
  <c r="P187" i="10"/>
  <c r="P188" i="10"/>
  <c r="P189" i="10"/>
  <c r="P190" i="10"/>
  <c r="P191" i="10"/>
  <c r="P192" i="10"/>
  <c r="P193" i="10"/>
  <c r="P194" i="10"/>
  <c r="P195" i="10"/>
  <c r="P196" i="10"/>
  <c r="P197" i="10"/>
  <c r="P198" i="10"/>
  <c r="P199" i="10"/>
  <c r="P200" i="10"/>
  <c r="P201" i="10"/>
  <c r="P202" i="10"/>
  <c r="P203" i="10"/>
  <c r="P204" i="10"/>
  <c r="P205" i="10"/>
  <c r="P206" i="10"/>
  <c r="P207" i="10"/>
  <c r="P208" i="10"/>
  <c r="P209" i="10"/>
  <c r="P210" i="10"/>
  <c r="P211" i="10"/>
  <c r="P212" i="10"/>
  <c r="P213" i="10"/>
  <c r="P214" i="10"/>
  <c r="P215" i="10"/>
  <c r="P216" i="10"/>
  <c r="P217" i="10"/>
  <c r="P218" i="10"/>
  <c r="P219" i="10"/>
  <c r="P220" i="10"/>
  <c r="P221" i="10"/>
  <c r="P222" i="10"/>
  <c r="P223" i="10"/>
  <c r="P224" i="10"/>
  <c r="P225" i="10"/>
  <c r="P226" i="10"/>
  <c r="P227" i="10"/>
  <c r="P228" i="10"/>
  <c r="P229" i="10"/>
  <c r="P230" i="10"/>
  <c r="P231" i="10"/>
  <c r="P232" i="10"/>
  <c r="P233" i="10"/>
  <c r="P234" i="10"/>
  <c r="P235" i="10"/>
  <c r="P236" i="10"/>
  <c r="P237" i="10"/>
  <c r="P238" i="10"/>
  <c r="P239" i="10"/>
  <c r="P240" i="10"/>
  <c r="P241" i="10"/>
  <c r="P242" i="10"/>
  <c r="P243" i="10"/>
  <c r="P244" i="10"/>
  <c r="P245" i="10"/>
  <c r="P246" i="10"/>
  <c r="P247" i="10"/>
  <c r="P248" i="10"/>
  <c r="P249" i="10"/>
  <c r="P250" i="10"/>
  <c r="P251" i="10"/>
  <c r="P252" i="10"/>
  <c r="P253" i="10"/>
  <c r="P254" i="10"/>
  <c r="P255" i="10"/>
  <c r="P256" i="10"/>
  <c r="P257" i="10"/>
  <c r="P258" i="10"/>
  <c r="P259" i="10"/>
  <c r="P260" i="10"/>
  <c r="P261" i="10"/>
  <c r="P262" i="10"/>
  <c r="P263" i="10"/>
  <c r="P264" i="10"/>
  <c r="P265" i="10"/>
  <c r="P266" i="10"/>
  <c r="P267" i="10"/>
  <c r="P268" i="10"/>
  <c r="P269" i="10"/>
  <c r="P270" i="10"/>
  <c r="P271" i="10"/>
  <c r="P272" i="10"/>
  <c r="P273" i="10"/>
  <c r="P274" i="10"/>
  <c r="P275" i="10"/>
  <c r="P276" i="10"/>
  <c r="P277" i="10"/>
  <c r="P278" i="10"/>
  <c r="P279" i="10"/>
  <c r="P280" i="10"/>
  <c r="P281" i="10"/>
  <c r="P282" i="10"/>
  <c r="P283" i="10"/>
  <c r="P284" i="10"/>
  <c r="P285" i="10"/>
  <c r="P286" i="10"/>
  <c r="P287" i="10"/>
  <c r="P288" i="10"/>
  <c r="P289" i="10"/>
  <c r="P290" i="10"/>
  <c r="P291" i="10"/>
  <c r="P292" i="10"/>
  <c r="P293" i="10"/>
  <c r="P294" i="10"/>
  <c r="P295" i="10"/>
  <c r="P296" i="10"/>
  <c r="P297" i="10"/>
  <c r="P298" i="10"/>
  <c r="P299" i="10"/>
  <c r="P300" i="10"/>
  <c r="P301" i="10"/>
  <c r="P302" i="10"/>
  <c r="P303" i="10"/>
  <c r="P304" i="10"/>
  <c r="P305" i="10"/>
  <c r="P306" i="10"/>
  <c r="P307" i="10"/>
  <c r="P308" i="10"/>
  <c r="P309" i="10"/>
  <c r="P310" i="10"/>
  <c r="P311" i="10"/>
  <c r="P312" i="10"/>
  <c r="P313" i="10"/>
  <c r="P314" i="10"/>
  <c r="P315" i="10"/>
  <c r="P316" i="10"/>
  <c r="P317" i="10"/>
  <c r="P318" i="10"/>
  <c r="P319" i="10"/>
  <c r="P320" i="10"/>
  <c r="P321" i="10"/>
  <c r="P322" i="10"/>
  <c r="P323" i="10"/>
  <c r="P324" i="10"/>
  <c r="P325" i="10"/>
  <c r="P326" i="10"/>
  <c r="P327" i="10"/>
  <c r="P328" i="10"/>
  <c r="P329" i="10"/>
  <c r="P330" i="10"/>
  <c r="P331" i="10"/>
  <c r="P332" i="10"/>
  <c r="P333" i="10"/>
  <c r="P334" i="10"/>
  <c r="P335" i="10"/>
  <c r="P336" i="10"/>
  <c r="P337" i="10"/>
  <c r="P338" i="10"/>
  <c r="P339" i="10"/>
  <c r="P340" i="10"/>
  <c r="P341" i="10"/>
  <c r="P342" i="10"/>
  <c r="P343" i="10"/>
  <c r="P344" i="10"/>
  <c r="P345" i="10"/>
  <c r="P346" i="10"/>
  <c r="P347" i="10"/>
  <c r="P348" i="10"/>
  <c r="P349" i="10"/>
  <c r="P350" i="10"/>
  <c r="P351" i="10"/>
  <c r="P352" i="10"/>
  <c r="P353" i="10"/>
  <c r="P354" i="10"/>
  <c r="P355" i="10"/>
  <c r="P356" i="10"/>
  <c r="P357" i="10"/>
  <c r="P358" i="10"/>
  <c r="P359" i="10"/>
  <c r="P360" i="10"/>
  <c r="P361" i="10"/>
  <c r="P362" i="10"/>
  <c r="P363" i="10"/>
  <c r="P364" i="10"/>
  <c r="P365" i="10"/>
  <c r="P366" i="10"/>
  <c r="P367" i="10"/>
  <c r="P368" i="10"/>
  <c r="P369" i="10"/>
  <c r="P370" i="10"/>
  <c r="P371" i="10"/>
  <c r="P372" i="10"/>
  <c r="P373" i="10"/>
  <c r="P374" i="10"/>
  <c r="P375" i="10"/>
  <c r="P376" i="10"/>
  <c r="P377" i="10"/>
  <c r="P378" i="10"/>
  <c r="P379" i="10"/>
  <c r="P380" i="10"/>
  <c r="P381" i="10"/>
  <c r="P382" i="10"/>
  <c r="P383" i="10"/>
  <c r="P384" i="10"/>
  <c r="P385" i="10"/>
  <c r="P386" i="10"/>
  <c r="P387" i="10"/>
  <c r="P388" i="10"/>
  <c r="P389" i="10"/>
  <c r="P390" i="10"/>
  <c r="P391" i="10"/>
  <c r="P392" i="10"/>
  <c r="P393" i="10"/>
  <c r="P394" i="10"/>
  <c r="P395" i="10"/>
  <c r="P396" i="10"/>
  <c r="P397" i="10"/>
  <c r="P398" i="10"/>
  <c r="P399" i="10"/>
  <c r="P400" i="10"/>
  <c r="P401" i="10"/>
  <c r="P402" i="10"/>
  <c r="P403" i="10"/>
  <c r="P404" i="10"/>
  <c r="P405" i="10"/>
  <c r="P406" i="10"/>
  <c r="P407" i="10"/>
  <c r="P408" i="10"/>
  <c r="P409" i="10"/>
  <c r="P410" i="10"/>
  <c r="P411" i="10"/>
  <c r="P412" i="10"/>
  <c r="P413" i="10"/>
  <c r="P414" i="10"/>
  <c r="P415" i="10"/>
  <c r="P416" i="10"/>
  <c r="P417" i="10"/>
  <c r="P418" i="10"/>
  <c r="P419" i="10"/>
  <c r="P420" i="10"/>
  <c r="P421" i="10"/>
  <c r="P422" i="10"/>
  <c r="P423" i="10"/>
  <c r="P424" i="10"/>
  <c r="P425" i="10"/>
  <c r="P426" i="10"/>
  <c r="P427" i="10"/>
  <c r="P428" i="10"/>
  <c r="P429" i="10"/>
  <c r="P430" i="10"/>
  <c r="P431" i="10"/>
  <c r="P432" i="10"/>
  <c r="P433" i="10"/>
  <c r="P434" i="10"/>
  <c r="P435" i="10"/>
  <c r="P436" i="10"/>
  <c r="P437" i="10"/>
  <c r="P438" i="10"/>
  <c r="P439" i="10"/>
  <c r="P440" i="10"/>
  <c r="P441" i="10"/>
  <c r="P442" i="10"/>
  <c r="P443" i="10"/>
  <c r="P444" i="10"/>
  <c r="P445" i="10"/>
  <c r="P446" i="10"/>
  <c r="P447" i="10"/>
  <c r="P448" i="10"/>
  <c r="P449" i="10"/>
  <c r="P450" i="10"/>
  <c r="P451" i="10"/>
  <c r="P452" i="10"/>
  <c r="P453" i="10"/>
  <c r="P454" i="10"/>
  <c r="P455" i="10"/>
  <c r="P456" i="10"/>
  <c r="P457" i="10"/>
  <c r="P458" i="10"/>
  <c r="P459" i="10"/>
  <c r="P460" i="10"/>
  <c r="P461" i="10"/>
  <c r="P462" i="10"/>
  <c r="P463" i="10"/>
  <c r="P464" i="10"/>
  <c r="P465" i="10"/>
  <c r="P466" i="10"/>
  <c r="P467" i="10"/>
  <c r="P468" i="10"/>
  <c r="P469" i="10"/>
  <c r="P470" i="10"/>
  <c r="P471" i="10"/>
  <c r="P472" i="10"/>
  <c r="P473" i="10"/>
  <c r="P474" i="10"/>
  <c r="P475" i="10"/>
  <c r="P476" i="10"/>
  <c r="P477" i="10"/>
  <c r="P478" i="10"/>
  <c r="P479" i="10"/>
  <c r="P480" i="10"/>
  <c r="P481" i="10"/>
  <c r="P482" i="10"/>
  <c r="P483" i="10"/>
  <c r="P484" i="10"/>
  <c r="P485" i="10"/>
  <c r="P486" i="10"/>
  <c r="P487" i="10"/>
  <c r="P488" i="10"/>
  <c r="P489" i="10"/>
  <c r="P490" i="10"/>
  <c r="P491" i="10"/>
  <c r="P492" i="10"/>
  <c r="P493" i="10"/>
  <c r="P494" i="10"/>
  <c r="P495" i="10"/>
  <c r="P496" i="10"/>
  <c r="P497" i="10"/>
  <c r="P498" i="10"/>
  <c r="P499" i="10"/>
  <c r="P500" i="10"/>
  <c r="P501" i="10"/>
  <c r="P502" i="10"/>
  <c r="P503" i="10"/>
  <c r="P504" i="10"/>
  <c r="P505" i="10"/>
  <c r="P506" i="10"/>
  <c r="P507" i="10"/>
  <c r="P508" i="10"/>
  <c r="P509" i="10"/>
  <c r="P510" i="10"/>
  <c r="P511" i="10"/>
  <c r="P512" i="10"/>
  <c r="P513" i="10"/>
  <c r="P514" i="10"/>
  <c r="P515" i="10"/>
  <c r="P516" i="10"/>
  <c r="P517" i="10"/>
  <c r="P518" i="10"/>
  <c r="P519" i="10"/>
  <c r="P520" i="10"/>
  <c r="P521" i="10"/>
  <c r="P522" i="10"/>
  <c r="P523" i="10"/>
  <c r="P524" i="10"/>
  <c r="P525" i="10"/>
  <c r="P526" i="10"/>
  <c r="P527" i="10"/>
  <c r="P528" i="10"/>
  <c r="P529" i="10"/>
  <c r="P530" i="10"/>
  <c r="P531" i="10"/>
  <c r="P532" i="10"/>
  <c r="P533" i="10"/>
  <c r="P534" i="10"/>
  <c r="P535" i="10"/>
  <c r="P536" i="10"/>
  <c r="P537" i="10"/>
  <c r="P538" i="10"/>
  <c r="P539" i="10"/>
  <c r="P540" i="10"/>
  <c r="P541" i="10"/>
  <c r="P542" i="10"/>
  <c r="P543" i="10"/>
  <c r="P544" i="10"/>
  <c r="P545" i="10"/>
  <c r="P546" i="10"/>
  <c r="P547" i="10"/>
  <c r="P548" i="10"/>
  <c r="P549" i="10"/>
  <c r="P550" i="10"/>
  <c r="P551" i="10"/>
  <c r="P552" i="10"/>
  <c r="P553" i="10"/>
  <c r="P554" i="10"/>
  <c r="P555" i="10"/>
  <c r="P556" i="10"/>
  <c r="P557" i="10"/>
  <c r="P558" i="10"/>
  <c r="P559" i="10"/>
  <c r="P560" i="10"/>
  <c r="P561" i="10"/>
  <c r="P562" i="10"/>
  <c r="P563" i="10"/>
  <c r="P564" i="10"/>
  <c r="P565" i="10"/>
  <c r="P566" i="10"/>
  <c r="P567" i="10"/>
  <c r="P568" i="10"/>
  <c r="P569" i="10"/>
  <c r="P570" i="10"/>
  <c r="P571" i="10"/>
  <c r="P572" i="10"/>
  <c r="P573" i="10"/>
  <c r="P574" i="10"/>
  <c r="P575" i="10"/>
  <c r="P576" i="10"/>
  <c r="P577" i="10"/>
  <c r="P578" i="10"/>
  <c r="P579" i="10"/>
  <c r="P580" i="10"/>
  <c r="P581" i="10"/>
  <c r="P582" i="10"/>
  <c r="P583" i="10"/>
  <c r="P584" i="10"/>
  <c r="P585" i="10"/>
  <c r="P586" i="10"/>
  <c r="P587" i="10"/>
  <c r="P588" i="10"/>
  <c r="P589" i="10"/>
  <c r="P590" i="10"/>
  <c r="P591" i="10"/>
  <c r="P592" i="10"/>
  <c r="P593" i="10"/>
  <c r="P594" i="10"/>
  <c r="P595" i="10"/>
  <c r="P596" i="10"/>
  <c r="P597" i="10"/>
  <c r="P598" i="10"/>
  <c r="P599" i="10"/>
  <c r="P600" i="10"/>
  <c r="P601" i="10"/>
  <c r="P602" i="10"/>
  <c r="P603" i="10"/>
  <c r="P604" i="10"/>
  <c r="P605" i="10"/>
  <c r="P606" i="10"/>
  <c r="P607" i="10"/>
  <c r="P608" i="10"/>
  <c r="P609" i="10"/>
  <c r="P610" i="10"/>
  <c r="P611" i="10"/>
  <c r="P612" i="10"/>
  <c r="P613" i="10"/>
  <c r="P614" i="10"/>
  <c r="P615" i="10"/>
  <c r="P616" i="10"/>
  <c r="P617" i="10"/>
  <c r="P618" i="10"/>
  <c r="P619" i="10"/>
  <c r="P620" i="10"/>
  <c r="P621" i="10"/>
  <c r="P622" i="10"/>
  <c r="P623" i="10"/>
  <c r="P624" i="10"/>
  <c r="P625" i="10"/>
  <c r="P626" i="10"/>
  <c r="P627" i="10"/>
  <c r="P628" i="10"/>
  <c r="P629" i="10"/>
  <c r="P630" i="10"/>
  <c r="P631" i="10"/>
  <c r="P632" i="10"/>
  <c r="P633" i="10"/>
  <c r="P634" i="10"/>
  <c r="P635" i="10"/>
  <c r="P636" i="10"/>
  <c r="P637" i="10"/>
  <c r="P638" i="10"/>
  <c r="P639" i="10"/>
  <c r="P640" i="10"/>
  <c r="P641" i="10"/>
  <c r="P642" i="10"/>
  <c r="P643" i="10"/>
  <c r="P644" i="10"/>
  <c r="P645" i="10"/>
  <c r="P646" i="10"/>
  <c r="P647" i="10"/>
  <c r="P648" i="10"/>
  <c r="P649" i="10"/>
  <c r="P650" i="10"/>
  <c r="P651" i="10"/>
  <c r="P652" i="10"/>
  <c r="P653" i="10"/>
  <c r="P654" i="10"/>
  <c r="P655" i="10"/>
  <c r="P656" i="10"/>
  <c r="P657" i="10"/>
  <c r="P658" i="10"/>
  <c r="P659" i="10"/>
  <c r="P660" i="10"/>
  <c r="P661" i="10"/>
  <c r="P662" i="10"/>
  <c r="P663" i="10"/>
  <c r="P664" i="10"/>
  <c r="P665" i="10"/>
  <c r="P666" i="10"/>
  <c r="P667" i="10"/>
  <c r="P668" i="10"/>
  <c r="P669" i="10"/>
  <c r="P670" i="10"/>
  <c r="P671" i="10"/>
  <c r="P672" i="10"/>
  <c r="P673" i="10"/>
  <c r="P674" i="10"/>
  <c r="P675" i="10"/>
  <c r="P676" i="10"/>
  <c r="P677" i="10"/>
  <c r="P678" i="10"/>
  <c r="P679" i="10"/>
  <c r="P680" i="10"/>
  <c r="P681" i="10"/>
  <c r="P682" i="10"/>
  <c r="P683" i="10"/>
  <c r="P684" i="10"/>
  <c r="P685" i="10"/>
  <c r="P686" i="10"/>
  <c r="P687" i="10"/>
  <c r="P688" i="10"/>
  <c r="P689" i="10"/>
  <c r="P690" i="10"/>
  <c r="P691" i="10"/>
  <c r="O23" i="10" l="1"/>
  <c r="O22" i="10"/>
  <c r="O6" i="10"/>
  <c r="O7" i="10"/>
  <c r="O8" i="10"/>
  <c r="C59" i="2" l="1"/>
  <c r="C58" i="2"/>
  <c r="C57" i="2"/>
  <c r="C50" i="2"/>
  <c r="C49" i="2"/>
  <c r="C48" i="2"/>
  <c r="C47" i="2"/>
  <c r="C46" i="2"/>
  <c r="C45" i="2"/>
  <c r="C44" i="2"/>
  <c r="C37" i="2"/>
  <c r="C36" i="2"/>
  <c r="C35" i="2"/>
  <c r="C34" i="2"/>
  <c r="C27" i="2"/>
  <c r="C26" i="2"/>
  <c r="C25" i="2"/>
  <c r="D3" i="2"/>
  <c r="O3" i="10"/>
  <c r="O4" i="10"/>
  <c r="O5" i="10"/>
  <c r="O9" i="10"/>
  <c r="O10" i="10"/>
  <c r="O11" i="10"/>
  <c r="O12" i="10"/>
  <c r="O13" i="10"/>
  <c r="O14" i="10"/>
  <c r="O15" i="10"/>
  <c r="O16" i="10"/>
  <c r="O17" i="10"/>
  <c r="O18" i="10"/>
  <c r="O19" i="10"/>
  <c r="O20" i="10"/>
  <c r="O21" i="10"/>
  <c r="O24" i="10"/>
  <c r="O25" i="10"/>
  <c r="O26" i="10"/>
  <c r="O27" i="10"/>
  <c r="O28" i="10"/>
  <c r="O29" i="10"/>
  <c r="O30" i="10"/>
  <c r="O31" i="10"/>
  <c r="O32" i="10"/>
  <c r="O33" i="10"/>
  <c r="O34" i="10"/>
  <c r="O35" i="10"/>
  <c r="O36" i="10"/>
  <c r="O37" i="10"/>
  <c r="O38" i="10"/>
  <c r="O39" i="10"/>
  <c r="O40" i="10"/>
  <c r="O41" i="10"/>
  <c r="O42" i="10"/>
  <c r="O43" i="10"/>
  <c r="O44" i="10"/>
  <c r="O45" i="10"/>
  <c r="O46" i="10"/>
  <c r="O47" i="10"/>
  <c r="O48" i="10"/>
  <c r="O49" i="10"/>
  <c r="O50" i="10"/>
  <c r="O51" i="10"/>
  <c r="O52" i="10"/>
  <c r="O53" i="10"/>
  <c r="O54" i="10"/>
  <c r="O55" i="10"/>
  <c r="O56" i="10"/>
  <c r="O57" i="10"/>
  <c r="O58" i="10"/>
  <c r="O59" i="10"/>
  <c r="O60" i="10"/>
  <c r="O61" i="10"/>
  <c r="O62" i="10"/>
  <c r="O63" i="10"/>
  <c r="O64" i="10"/>
  <c r="O65" i="10"/>
  <c r="O66" i="10"/>
  <c r="O67" i="10"/>
  <c r="O68" i="10"/>
  <c r="O69" i="10"/>
  <c r="O70" i="10"/>
  <c r="O71" i="10"/>
  <c r="O72" i="10"/>
  <c r="O73" i="10"/>
  <c r="O74" i="10"/>
  <c r="O75" i="10"/>
  <c r="O76" i="10"/>
  <c r="O77" i="10"/>
  <c r="O78" i="10"/>
  <c r="O79" i="10"/>
  <c r="O80" i="10"/>
  <c r="O81" i="10"/>
  <c r="O82" i="10"/>
  <c r="O83" i="10"/>
  <c r="O84" i="10"/>
  <c r="O85" i="10"/>
  <c r="O86" i="10"/>
  <c r="O87" i="10"/>
  <c r="O88" i="10"/>
  <c r="O89" i="10"/>
  <c r="O90" i="10"/>
  <c r="O91" i="10"/>
  <c r="O92" i="10"/>
  <c r="O93" i="10"/>
  <c r="O94" i="10"/>
  <c r="O95" i="10"/>
  <c r="O96" i="10"/>
  <c r="O97" i="10"/>
  <c r="O98" i="10"/>
  <c r="O99" i="10"/>
  <c r="O100" i="10"/>
  <c r="O101" i="10"/>
  <c r="O102" i="10"/>
  <c r="O103" i="10"/>
  <c r="O104" i="10"/>
  <c r="O105" i="10"/>
  <c r="O106" i="10"/>
  <c r="O107" i="10"/>
  <c r="O108" i="10"/>
  <c r="O109" i="10"/>
  <c r="O110" i="10"/>
  <c r="O111" i="10"/>
  <c r="O112" i="10"/>
  <c r="O113" i="10"/>
  <c r="O114" i="10"/>
  <c r="O115" i="10"/>
  <c r="O116" i="10"/>
  <c r="O117" i="10"/>
  <c r="O118" i="10"/>
  <c r="O119" i="10"/>
  <c r="O120" i="10"/>
  <c r="O121" i="10"/>
  <c r="O122" i="10"/>
  <c r="O123" i="10"/>
  <c r="O124" i="10"/>
  <c r="O125" i="10"/>
  <c r="O126" i="10"/>
  <c r="O127" i="10"/>
  <c r="O128" i="10"/>
  <c r="O129" i="10"/>
  <c r="O130" i="10"/>
  <c r="O131" i="10"/>
  <c r="O132" i="10"/>
  <c r="O133" i="10"/>
  <c r="O134" i="10"/>
  <c r="O135" i="10"/>
  <c r="O136" i="10"/>
  <c r="O137" i="10"/>
  <c r="O138" i="10"/>
  <c r="O139" i="10"/>
  <c r="O140" i="10"/>
  <c r="O141" i="10"/>
  <c r="O142" i="10"/>
  <c r="O143" i="10"/>
  <c r="O144" i="10"/>
  <c r="O145" i="10"/>
  <c r="O146" i="10"/>
  <c r="O147" i="10"/>
  <c r="O148" i="10"/>
  <c r="O149" i="10"/>
  <c r="O150" i="10"/>
  <c r="O151" i="10"/>
  <c r="O152" i="10"/>
  <c r="O153" i="10"/>
  <c r="O154" i="10"/>
  <c r="O155" i="10"/>
  <c r="O156" i="10"/>
  <c r="O157" i="10"/>
  <c r="O158" i="10"/>
  <c r="O159" i="10"/>
  <c r="O160" i="10"/>
  <c r="O161" i="10"/>
  <c r="O162" i="10"/>
  <c r="O163" i="10"/>
  <c r="O164" i="10"/>
  <c r="O165" i="10"/>
  <c r="O166" i="10"/>
  <c r="O167" i="10"/>
  <c r="O168" i="10"/>
  <c r="O169" i="10"/>
  <c r="O170" i="10"/>
  <c r="O171" i="10"/>
  <c r="O172" i="10"/>
  <c r="O173" i="10"/>
  <c r="O174" i="10"/>
  <c r="O175" i="10"/>
  <c r="O176" i="10"/>
  <c r="O177" i="10"/>
  <c r="O178" i="10"/>
  <c r="O179" i="10"/>
  <c r="O180" i="10"/>
  <c r="O181" i="10"/>
  <c r="O182" i="10"/>
  <c r="O183" i="10"/>
  <c r="O184" i="10"/>
  <c r="O185" i="10"/>
  <c r="O186" i="10"/>
  <c r="O187" i="10"/>
  <c r="O188" i="10"/>
  <c r="O189" i="10"/>
  <c r="O190" i="10"/>
  <c r="O191" i="10"/>
  <c r="O192" i="10"/>
  <c r="O193" i="10"/>
  <c r="O194" i="10"/>
  <c r="O195" i="10"/>
  <c r="O196" i="10"/>
  <c r="O197" i="10"/>
  <c r="O198" i="10"/>
  <c r="O199" i="10"/>
  <c r="O200" i="10"/>
  <c r="O201" i="10"/>
  <c r="O202" i="10"/>
  <c r="O203" i="10"/>
  <c r="O204" i="10"/>
  <c r="O205" i="10"/>
  <c r="O206" i="10"/>
  <c r="O207" i="10"/>
  <c r="O208" i="10"/>
  <c r="O209" i="10"/>
  <c r="O210" i="10"/>
  <c r="O211" i="10"/>
  <c r="O212" i="10"/>
  <c r="O213" i="10"/>
  <c r="O214" i="10"/>
  <c r="O215" i="10"/>
  <c r="O216" i="10"/>
  <c r="O217" i="10"/>
  <c r="O218" i="10"/>
  <c r="O219" i="10"/>
  <c r="O220" i="10"/>
  <c r="O221" i="10"/>
  <c r="O222" i="10"/>
  <c r="O223" i="10"/>
  <c r="O224" i="10"/>
  <c r="O225" i="10"/>
  <c r="O226" i="10"/>
  <c r="O227" i="10"/>
  <c r="O228" i="10"/>
  <c r="O229" i="10"/>
  <c r="O230" i="10"/>
  <c r="O231" i="10"/>
  <c r="O232" i="10"/>
  <c r="O233" i="10"/>
  <c r="O234" i="10"/>
  <c r="O235" i="10"/>
  <c r="O236" i="10"/>
  <c r="O237" i="10"/>
  <c r="O238" i="10"/>
  <c r="O239" i="10"/>
  <c r="O240" i="10"/>
  <c r="O241" i="10"/>
  <c r="O242" i="10"/>
  <c r="O243" i="10"/>
  <c r="O244" i="10"/>
  <c r="O245" i="10"/>
  <c r="O246" i="10"/>
  <c r="O247" i="10"/>
  <c r="O248" i="10"/>
  <c r="O249" i="10"/>
  <c r="O250" i="10"/>
  <c r="O251" i="10"/>
  <c r="O252" i="10"/>
  <c r="O253" i="10"/>
  <c r="O254" i="10"/>
  <c r="O255" i="10"/>
  <c r="O256" i="10"/>
  <c r="O257" i="10"/>
  <c r="O258" i="10"/>
  <c r="O259" i="10"/>
  <c r="O260" i="10"/>
  <c r="O261" i="10"/>
  <c r="O262" i="10"/>
  <c r="O263" i="10"/>
  <c r="O264" i="10"/>
  <c r="O265" i="10"/>
  <c r="O266" i="10"/>
  <c r="O267" i="10"/>
  <c r="O268" i="10"/>
  <c r="O269" i="10"/>
  <c r="O270" i="10"/>
  <c r="O271" i="10"/>
  <c r="O272" i="10"/>
  <c r="O273" i="10"/>
  <c r="O274" i="10"/>
  <c r="O275" i="10"/>
  <c r="O276" i="10"/>
  <c r="O277" i="10"/>
  <c r="O278" i="10"/>
  <c r="O279" i="10"/>
  <c r="O280" i="10"/>
  <c r="O281" i="10"/>
  <c r="O282" i="10"/>
  <c r="O283" i="10"/>
  <c r="O284" i="10"/>
  <c r="O285" i="10"/>
  <c r="O286" i="10"/>
  <c r="O287" i="10"/>
  <c r="O288" i="10"/>
  <c r="O289" i="10"/>
  <c r="O290" i="10"/>
  <c r="O291" i="10"/>
  <c r="O292" i="10"/>
  <c r="O293" i="10"/>
  <c r="O294" i="10"/>
  <c r="O295" i="10"/>
  <c r="O296" i="10"/>
  <c r="O297" i="10"/>
  <c r="O298" i="10"/>
  <c r="O299" i="10"/>
  <c r="O300" i="10"/>
  <c r="O301" i="10"/>
  <c r="O302" i="10"/>
  <c r="O303" i="10"/>
  <c r="O304" i="10"/>
  <c r="O305" i="10"/>
  <c r="O306" i="10"/>
  <c r="O307" i="10"/>
  <c r="O308" i="10"/>
  <c r="O309" i="10"/>
  <c r="O310" i="10"/>
  <c r="O311" i="10"/>
  <c r="O312" i="10"/>
  <c r="O313" i="10"/>
  <c r="O314" i="10"/>
  <c r="O315" i="10"/>
  <c r="O316" i="10"/>
  <c r="O317" i="10"/>
  <c r="O318" i="10"/>
  <c r="O319" i="10"/>
  <c r="O320" i="10"/>
  <c r="O321" i="10"/>
  <c r="O322" i="10"/>
  <c r="O323" i="10"/>
  <c r="O324" i="10"/>
  <c r="O325" i="10"/>
  <c r="O326" i="10"/>
  <c r="O327" i="10"/>
  <c r="O328" i="10"/>
  <c r="O329" i="10"/>
  <c r="O330" i="10"/>
  <c r="O331" i="10"/>
  <c r="O332" i="10"/>
  <c r="O333" i="10"/>
  <c r="O334" i="10"/>
  <c r="O335" i="10"/>
  <c r="O336" i="10"/>
  <c r="O337" i="10"/>
  <c r="O338" i="10"/>
  <c r="O339" i="10"/>
  <c r="O340" i="10"/>
  <c r="O341" i="10"/>
  <c r="O342" i="10"/>
  <c r="O343" i="10"/>
  <c r="O344" i="10"/>
  <c r="O345" i="10"/>
  <c r="O346" i="10"/>
  <c r="O347" i="10"/>
  <c r="O348" i="10"/>
  <c r="O349" i="10"/>
  <c r="O350" i="10"/>
  <c r="O351" i="10"/>
  <c r="O352" i="10"/>
  <c r="O353" i="10"/>
  <c r="O354" i="10"/>
  <c r="O355" i="10"/>
  <c r="O356" i="10"/>
  <c r="O357" i="10"/>
  <c r="O358" i="10"/>
  <c r="O359" i="10"/>
  <c r="O360" i="10"/>
  <c r="O361" i="10"/>
  <c r="O362" i="10"/>
  <c r="O363" i="10"/>
  <c r="O364" i="10"/>
  <c r="O365" i="10"/>
  <c r="O366" i="10"/>
  <c r="O367" i="10"/>
  <c r="O368" i="10"/>
  <c r="O369" i="10"/>
  <c r="O370" i="10"/>
  <c r="O371" i="10"/>
  <c r="O372" i="10"/>
  <c r="O373" i="10"/>
  <c r="O374" i="10"/>
  <c r="O375" i="10"/>
  <c r="O376" i="10"/>
  <c r="O377" i="10"/>
  <c r="O378" i="10"/>
  <c r="O379" i="10"/>
  <c r="O380" i="10"/>
  <c r="O381" i="10"/>
  <c r="O382" i="10"/>
  <c r="O383" i="10"/>
  <c r="O384" i="10"/>
  <c r="O385" i="10"/>
  <c r="O386" i="10"/>
  <c r="O387" i="10"/>
  <c r="O388" i="10"/>
  <c r="O389" i="10"/>
  <c r="O390" i="10"/>
  <c r="O391" i="10"/>
  <c r="O392" i="10"/>
  <c r="O393" i="10"/>
  <c r="O394" i="10"/>
  <c r="O395" i="10"/>
  <c r="O396" i="10"/>
  <c r="O397" i="10"/>
  <c r="O398" i="10"/>
  <c r="O399" i="10"/>
  <c r="O400" i="10"/>
  <c r="O401" i="10"/>
  <c r="O402" i="10"/>
  <c r="O403" i="10"/>
  <c r="O404" i="10"/>
  <c r="O405" i="10"/>
  <c r="O406" i="10"/>
  <c r="O407" i="10"/>
  <c r="O408" i="10"/>
  <c r="O409" i="10"/>
  <c r="O410" i="10"/>
  <c r="O411" i="10"/>
  <c r="O412" i="10"/>
  <c r="O413" i="10"/>
  <c r="O414" i="10"/>
  <c r="O415" i="10"/>
  <c r="O416" i="10"/>
  <c r="O417" i="10"/>
  <c r="O418" i="10"/>
  <c r="O419" i="10"/>
  <c r="O420" i="10"/>
  <c r="O421" i="10"/>
  <c r="O422" i="10"/>
  <c r="O423" i="10"/>
  <c r="O424" i="10"/>
  <c r="O425" i="10"/>
  <c r="O426" i="10"/>
  <c r="O427" i="10"/>
  <c r="O428" i="10"/>
  <c r="O429" i="10"/>
  <c r="O430" i="10"/>
  <c r="O431" i="10"/>
  <c r="O432" i="10"/>
  <c r="O433" i="10"/>
  <c r="O434" i="10"/>
  <c r="O435" i="10"/>
  <c r="O436" i="10"/>
  <c r="O437" i="10"/>
  <c r="O438" i="10"/>
  <c r="O439" i="10"/>
  <c r="O440" i="10"/>
  <c r="O441" i="10"/>
  <c r="O442" i="10"/>
  <c r="O443" i="10"/>
  <c r="O444" i="10"/>
  <c r="O445" i="10"/>
  <c r="O446" i="10"/>
  <c r="O447" i="10"/>
  <c r="O448" i="10"/>
  <c r="O449" i="10"/>
  <c r="O450" i="10"/>
  <c r="O451" i="10"/>
  <c r="O452" i="10"/>
  <c r="O453" i="10"/>
  <c r="O454" i="10"/>
  <c r="O455" i="10"/>
  <c r="O456" i="10"/>
  <c r="O457" i="10"/>
  <c r="O458" i="10"/>
  <c r="O459" i="10"/>
  <c r="O460" i="10"/>
  <c r="O461" i="10"/>
  <c r="O462" i="10"/>
  <c r="O463" i="10"/>
  <c r="O464" i="10"/>
  <c r="O465" i="10"/>
  <c r="O466" i="10"/>
  <c r="O467" i="10"/>
  <c r="O468" i="10"/>
  <c r="O469" i="10"/>
  <c r="O470" i="10"/>
  <c r="O471" i="10"/>
  <c r="O472" i="10"/>
  <c r="O473" i="10"/>
  <c r="O474" i="10"/>
  <c r="O475" i="10"/>
  <c r="O476" i="10"/>
  <c r="O477" i="10"/>
  <c r="O478" i="10"/>
  <c r="O479" i="10"/>
  <c r="O480" i="10"/>
  <c r="O481" i="10"/>
  <c r="O482" i="10"/>
  <c r="O483" i="10"/>
  <c r="O484" i="10"/>
  <c r="O485" i="10"/>
  <c r="O486" i="10"/>
  <c r="O487" i="10"/>
  <c r="O488" i="10"/>
  <c r="O489" i="10"/>
  <c r="O490" i="10"/>
  <c r="O491" i="10"/>
  <c r="O492" i="10"/>
  <c r="O493" i="10"/>
  <c r="O494" i="10"/>
  <c r="O495" i="10"/>
  <c r="O496" i="10"/>
  <c r="O497" i="10"/>
  <c r="O498" i="10"/>
  <c r="O499" i="10"/>
  <c r="O500" i="10"/>
  <c r="O501" i="10"/>
  <c r="O502" i="10"/>
  <c r="O503" i="10"/>
  <c r="O504" i="10"/>
  <c r="O505" i="10"/>
  <c r="O506" i="10"/>
  <c r="O507" i="10"/>
  <c r="O508" i="10"/>
  <c r="O509" i="10"/>
  <c r="O510" i="10"/>
  <c r="O511" i="10"/>
  <c r="O512" i="10"/>
  <c r="O513" i="10"/>
  <c r="O514" i="10"/>
  <c r="O515" i="10"/>
  <c r="O516" i="10"/>
  <c r="O517" i="10"/>
  <c r="O518" i="10"/>
  <c r="O519" i="10"/>
  <c r="O520" i="10"/>
  <c r="O521" i="10"/>
  <c r="O522" i="10"/>
  <c r="O523" i="10"/>
  <c r="O524" i="10"/>
  <c r="O525" i="10"/>
  <c r="O526" i="10"/>
  <c r="O527" i="10"/>
  <c r="O528" i="10"/>
  <c r="O529" i="10"/>
  <c r="O530" i="10"/>
  <c r="O531" i="10"/>
  <c r="O532" i="10"/>
  <c r="O533" i="10"/>
  <c r="O534" i="10"/>
  <c r="O535" i="10"/>
  <c r="O536" i="10"/>
  <c r="O537" i="10"/>
  <c r="O538" i="10"/>
  <c r="O539" i="10"/>
  <c r="O540" i="10"/>
  <c r="O541" i="10"/>
  <c r="O542" i="10"/>
  <c r="O543" i="10"/>
  <c r="O544" i="10"/>
  <c r="O545" i="10"/>
  <c r="O546" i="10"/>
  <c r="O547" i="10"/>
  <c r="O548" i="10"/>
  <c r="O549" i="10"/>
  <c r="O550" i="10"/>
  <c r="O551" i="10"/>
  <c r="O552" i="10"/>
  <c r="O553" i="10"/>
  <c r="O554" i="10"/>
  <c r="O555" i="10"/>
  <c r="O556" i="10"/>
  <c r="O557" i="10"/>
  <c r="O558" i="10"/>
  <c r="O559" i="10"/>
  <c r="O560" i="10"/>
  <c r="O561" i="10"/>
  <c r="O562" i="10"/>
  <c r="O563" i="10"/>
  <c r="O564" i="10"/>
  <c r="O565" i="10"/>
  <c r="O566" i="10"/>
  <c r="O567" i="10"/>
  <c r="O568" i="10"/>
  <c r="O569" i="10"/>
  <c r="O570" i="10"/>
  <c r="O571" i="10"/>
  <c r="O572" i="10"/>
  <c r="O573" i="10"/>
  <c r="O574" i="10"/>
  <c r="O575" i="10"/>
  <c r="O576" i="10"/>
  <c r="O577" i="10"/>
  <c r="O578" i="10"/>
  <c r="O579" i="10"/>
  <c r="O580" i="10"/>
  <c r="O581" i="10"/>
  <c r="O582" i="10"/>
  <c r="O583" i="10"/>
  <c r="O584" i="10"/>
  <c r="O585" i="10"/>
  <c r="O586" i="10"/>
  <c r="O587" i="10"/>
  <c r="O588" i="10"/>
  <c r="O589" i="10"/>
  <c r="O590" i="10"/>
  <c r="O591" i="10"/>
  <c r="O592" i="10"/>
  <c r="O593" i="10"/>
  <c r="O594" i="10"/>
  <c r="O595" i="10"/>
  <c r="O596" i="10"/>
  <c r="O597" i="10"/>
  <c r="O598" i="10"/>
  <c r="O599" i="10"/>
  <c r="O600" i="10"/>
  <c r="O601" i="10"/>
  <c r="O602" i="10"/>
  <c r="O603" i="10"/>
  <c r="O604" i="10"/>
  <c r="O605" i="10"/>
  <c r="O606" i="10"/>
  <c r="O607" i="10"/>
  <c r="O608" i="10"/>
  <c r="O609" i="10"/>
  <c r="O610" i="10"/>
  <c r="O611" i="10"/>
  <c r="O612" i="10"/>
  <c r="O613" i="10"/>
  <c r="O614" i="10"/>
  <c r="O615" i="10"/>
  <c r="O616" i="10"/>
  <c r="O617" i="10"/>
  <c r="O618" i="10"/>
  <c r="O619" i="10"/>
  <c r="O620" i="10"/>
  <c r="O621" i="10"/>
  <c r="O622" i="10"/>
  <c r="O623" i="10"/>
  <c r="O624" i="10"/>
  <c r="O625" i="10"/>
  <c r="O626" i="10"/>
  <c r="O627" i="10"/>
  <c r="O628" i="10"/>
  <c r="O629" i="10"/>
  <c r="O630" i="10"/>
  <c r="O631" i="10"/>
  <c r="O632" i="10"/>
  <c r="O633" i="10"/>
  <c r="O634" i="10"/>
  <c r="O635" i="10"/>
  <c r="O636" i="10"/>
  <c r="O637" i="10"/>
  <c r="O638" i="10"/>
  <c r="O639" i="10"/>
  <c r="O640" i="10"/>
  <c r="O641" i="10"/>
  <c r="O642" i="10"/>
  <c r="O643" i="10"/>
  <c r="O644" i="10"/>
  <c r="O645" i="10"/>
  <c r="O646" i="10"/>
  <c r="O647" i="10"/>
  <c r="O648" i="10"/>
  <c r="O649" i="10"/>
  <c r="O650" i="10"/>
  <c r="O651" i="10"/>
  <c r="O652" i="10"/>
  <c r="O653" i="10"/>
  <c r="O654" i="10"/>
  <c r="O655" i="10"/>
  <c r="O656" i="10"/>
  <c r="O657" i="10"/>
  <c r="O658" i="10"/>
  <c r="O659" i="10"/>
  <c r="O660" i="10"/>
  <c r="O661" i="10"/>
  <c r="O662" i="10"/>
  <c r="O663" i="10"/>
  <c r="O664" i="10"/>
  <c r="O665" i="10"/>
  <c r="O666" i="10"/>
  <c r="O667" i="10"/>
  <c r="O668" i="10"/>
  <c r="O669" i="10"/>
  <c r="O670" i="10"/>
  <c r="O671" i="10"/>
  <c r="O672" i="10"/>
  <c r="O673" i="10"/>
  <c r="O674" i="10"/>
  <c r="O675" i="10"/>
  <c r="O676" i="10"/>
  <c r="O677" i="10"/>
  <c r="O678" i="10"/>
  <c r="O679" i="10"/>
  <c r="O680" i="10"/>
  <c r="O681" i="10"/>
  <c r="O682" i="10"/>
  <c r="O683" i="10"/>
  <c r="O684" i="10"/>
  <c r="O685" i="10"/>
  <c r="O686" i="10"/>
  <c r="O687" i="10"/>
  <c r="O688" i="10"/>
  <c r="O689" i="10"/>
  <c r="O690" i="10"/>
  <c r="O691" i="10"/>
  <c r="I3" i="10"/>
  <c r="I4" i="10"/>
  <c r="I5" i="10"/>
  <c r="I6" i="10"/>
  <c r="I7" i="10"/>
  <c r="I8" i="10"/>
  <c r="I9" i="10"/>
  <c r="I10" i="10"/>
  <c r="I11" i="10"/>
  <c r="I12" i="10"/>
  <c r="I13" i="10"/>
  <c r="I14" i="10"/>
  <c r="I15" i="10"/>
  <c r="I16" i="10"/>
  <c r="I17" i="10"/>
  <c r="I18" i="10"/>
  <c r="I19" i="10"/>
  <c r="I20" i="10"/>
  <c r="I21" i="10"/>
  <c r="I22" i="10"/>
  <c r="I23" i="10"/>
  <c r="I24" i="10"/>
  <c r="I25" i="10"/>
  <c r="I26" i="10"/>
  <c r="I27" i="10"/>
  <c r="I28" i="10"/>
  <c r="I29" i="10"/>
  <c r="I30" i="10"/>
  <c r="I31" i="10"/>
  <c r="I32" i="10"/>
  <c r="I33" i="10"/>
  <c r="I34" i="10"/>
  <c r="I35" i="10"/>
  <c r="I36" i="10"/>
  <c r="I37" i="10"/>
  <c r="I38" i="10"/>
  <c r="I39" i="10"/>
  <c r="I40" i="10"/>
  <c r="I41" i="10"/>
  <c r="I42" i="10"/>
  <c r="I43" i="10"/>
  <c r="I44" i="10"/>
  <c r="I45" i="10"/>
  <c r="I46" i="10"/>
  <c r="I47" i="10"/>
  <c r="I48" i="10"/>
  <c r="I49" i="10"/>
  <c r="I50" i="10"/>
  <c r="I51" i="10"/>
  <c r="I52" i="10"/>
  <c r="I53" i="10"/>
  <c r="I54" i="10"/>
  <c r="I55" i="10"/>
  <c r="I56" i="10"/>
  <c r="I57" i="10"/>
  <c r="I58" i="10"/>
  <c r="I59" i="10"/>
  <c r="I60" i="10"/>
  <c r="I61" i="10"/>
  <c r="I62" i="10"/>
  <c r="I63" i="10"/>
  <c r="I64" i="10"/>
  <c r="I65" i="10"/>
  <c r="I66" i="10"/>
  <c r="I67" i="10"/>
  <c r="I68" i="10"/>
  <c r="I69" i="10"/>
  <c r="I70" i="10"/>
  <c r="I71" i="10"/>
  <c r="I72" i="10"/>
  <c r="I73" i="10"/>
  <c r="I74" i="10"/>
  <c r="I75" i="10"/>
  <c r="I76" i="10"/>
  <c r="I77" i="10"/>
  <c r="I78" i="10"/>
  <c r="I79" i="10"/>
  <c r="I80" i="10"/>
  <c r="I81" i="10"/>
  <c r="I82" i="10"/>
  <c r="I83" i="10"/>
  <c r="I84" i="10"/>
  <c r="I85" i="10"/>
  <c r="I86" i="10"/>
  <c r="I87" i="10"/>
  <c r="I88" i="10"/>
  <c r="I89" i="10"/>
  <c r="I90" i="10"/>
  <c r="I91" i="10"/>
  <c r="I92" i="10"/>
  <c r="I93" i="10"/>
  <c r="I94" i="10"/>
  <c r="I95" i="10"/>
  <c r="I96" i="10"/>
  <c r="I97" i="10"/>
  <c r="I98" i="10"/>
  <c r="I99" i="10"/>
  <c r="I100" i="10"/>
  <c r="I101" i="10"/>
  <c r="I102" i="10"/>
  <c r="I103" i="10"/>
  <c r="I104" i="10"/>
  <c r="I105" i="10"/>
  <c r="I106" i="10"/>
  <c r="I107" i="10"/>
  <c r="I108" i="10"/>
  <c r="I109" i="10"/>
  <c r="I110" i="10"/>
  <c r="I111" i="10"/>
  <c r="I112" i="10"/>
  <c r="I113" i="10"/>
  <c r="I114" i="10"/>
  <c r="I115" i="10"/>
  <c r="I116" i="10"/>
  <c r="I117" i="10"/>
  <c r="I118" i="10"/>
  <c r="I119" i="10"/>
  <c r="I120" i="10"/>
  <c r="I121" i="10"/>
  <c r="I122" i="10"/>
  <c r="I123" i="10"/>
  <c r="I124" i="10"/>
  <c r="I125" i="10"/>
  <c r="I126" i="10"/>
  <c r="I127" i="10"/>
  <c r="I128" i="10"/>
  <c r="I129" i="10"/>
  <c r="I130" i="10"/>
  <c r="I131" i="10"/>
  <c r="I132" i="10"/>
  <c r="I133" i="10"/>
  <c r="I134" i="10"/>
  <c r="I135" i="10"/>
  <c r="I136" i="10"/>
  <c r="I137" i="10"/>
  <c r="I138" i="10"/>
  <c r="I139" i="10"/>
  <c r="I140" i="10"/>
  <c r="I141" i="10"/>
  <c r="I142" i="10"/>
  <c r="I143" i="10"/>
  <c r="I144" i="10"/>
  <c r="I145" i="10"/>
  <c r="I146" i="10"/>
  <c r="I147" i="10"/>
  <c r="I148" i="10"/>
  <c r="I149" i="10"/>
  <c r="I150" i="10"/>
  <c r="I151" i="10"/>
  <c r="I152" i="10"/>
  <c r="I153" i="10"/>
  <c r="I154" i="10"/>
  <c r="I155" i="10"/>
  <c r="I156" i="10"/>
  <c r="I157" i="10"/>
  <c r="I158" i="10"/>
  <c r="I159" i="10"/>
  <c r="I160" i="10"/>
  <c r="I161" i="10"/>
  <c r="I162" i="10"/>
  <c r="I163" i="10"/>
  <c r="I164" i="10"/>
  <c r="I165" i="10"/>
  <c r="I166" i="10"/>
  <c r="I167" i="10"/>
  <c r="I168" i="10"/>
  <c r="I169" i="10"/>
  <c r="I170" i="10"/>
  <c r="I171" i="10"/>
  <c r="I172" i="10"/>
  <c r="I173" i="10"/>
  <c r="I174" i="10"/>
  <c r="I175" i="10"/>
  <c r="I176" i="10"/>
  <c r="I177" i="10"/>
  <c r="I178" i="10"/>
  <c r="I179" i="10"/>
  <c r="I180" i="10"/>
  <c r="I181" i="10"/>
  <c r="I182" i="10"/>
  <c r="I183" i="10"/>
  <c r="I184" i="10"/>
  <c r="I185" i="10"/>
  <c r="I186" i="10"/>
  <c r="I187" i="10"/>
  <c r="I188" i="10"/>
  <c r="I189" i="10"/>
  <c r="I190" i="10"/>
  <c r="I191" i="10"/>
  <c r="I192" i="10"/>
  <c r="I193" i="10"/>
  <c r="I194" i="10"/>
  <c r="I195" i="10"/>
  <c r="I196" i="10"/>
  <c r="I197" i="10"/>
  <c r="I198" i="10"/>
  <c r="I199" i="10"/>
  <c r="I200" i="10"/>
  <c r="I201" i="10"/>
  <c r="I202" i="10"/>
  <c r="I203" i="10"/>
  <c r="I204" i="10"/>
  <c r="I205" i="10"/>
  <c r="I206" i="10"/>
  <c r="I207" i="10"/>
  <c r="I208" i="10"/>
  <c r="I209" i="10"/>
  <c r="I210" i="10"/>
  <c r="I211" i="10"/>
  <c r="I212" i="10"/>
  <c r="I213" i="10"/>
  <c r="I214" i="10"/>
  <c r="I215" i="10"/>
  <c r="I216" i="10"/>
  <c r="I217" i="10"/>
  <c r="I218" i="10"/>
  <c r="I219" i="10"/>
  <c r="I220" i="10"/>
  <c r="I221" i="10"/>
  <c r="I222" i="10"/>
  <c r="I223" i="10"/>
  <c r="I224" i="10"/>
  <c r="I225" i="10"/>
  <c r="I226" i="10"/>
  <c r="I227" i="10"/>
  <c r="I228" i="10"/>
  <c r="I229" i="10"/>
  <c r="I230" i="10"/>
  <c r="I231" i="10"/>
  <c r="I232" i="10"/>
  <c r="I233" i="10"/>
  <c r="I234" i="10"/>
  <c r="I235" i="10"/>
  <c r="I236" i="10"/>
  <c r="I237" i="10"/>
  <c r="I238" i="10"/>
  <c r="I239" i="10"/>
  <c r="I240" i="10"/>
  <c r="I241" i="10"/>
  <c r="I242" i="10"/>
  <c r="I243" i="10"/>
  <c r="I244" i="10"/>
  <c r="I245" i="10"/>
  <c r="I246" i="10"/>
  <c r="I247" i="10"/>
  <c r="I248" i="10"/>
  <c r="I249" i="10"/>
  <c r="I250" i="10"/>
  <c r="I251" i="10"/>
  <c r="I252" i="10"/>
  <c r="I253" i="10"/>
  <c r="I254" i="10"/>
  <c r="I255" i="10"/>
  <c r="I256" i="10"/>
  <c r="I257" i="10"/>
  <c r="I258" i="10"/>
  <c r="I259" i="10"/>
  <c r="I260" i="10"/>
  <c r="I261" i="10"/>
  <c r="I262" i="10"/>
  <c r="I263" i="10"/>
  <c r="I264" i="10"/>
  <c r="I265" i="10"/>
  <c r="I266" i="10"/>
  <c r="I267" i="10"/>
  <c r="I268" i="10"/>
  <c r="I269" i="10"/>
  <c r="I270" i="10"/>
  <c r="I271" i="10"/>
  <c r="I272" i="10"/>
  <c r="I273" i="10"/>
  <c r="I274" i="10"/>
  <c r="I275" i="10"/>
  <c r="I276" i="10"/>
  <c r="I277" i="10"/>
  <c r="I278" i="10"/>
  <c r="I279" i="10"/>
  <c r="I280" i="10"/>
  <c r="I281" i="10"/>
  <c r="I282" i="10"/>
  <c r="I283" i="10"/>
  <c r="I284" i="10"/>
  <c r="I285" i="10"/>
  <c r="I286" i="10"/>
  <c r="I287" i="10"/>
  <c r="I288" i="10"/>
  <c r="I289" i="10"/>
  <c r="I290" i="10"/>
  <c r="I291" i="10"/>
  <c r="I292" i="10"/>
  <c r="I293" i="10"/>
  <c r="I294" i="10"/>
  <c r="I295" i="10"/>
  <c r="I296" i="10"/>
  <c r="I297" i="10"/>
  <c r="I298" i="10"/>
  <c r="I299" i="10"/>
  <c r="I300" i="10"/>
  <c r="I301" i="10"/>
  <c r="I302" i="10"/>
  <c r="I303" i="10"/>
  <c r="I304" i="10"/>
  <c r="I305" i="10"/>
  <c r="I306" i="10"/>
  <c r="I307" i="10"/>
  <c r="I308" i="10"/>
  <c r="I309" i="10"/>
  <c r="I310" i="10"/>
  <c r="I311" i="10"/>
  <c r="I312" i="10"/>
  <c r="I313" i="10"/>
  <c r="I314" i="10"/>
  <c r="I315" i="10"/>
  <c r="I316" i="10"/>
  <c r="I317" i="10"/>
  <c r="I318" i="10"/>
  <c r="I319" i="10"/>
  <c r="I320" i="10"/>
  <c r="I321" i="10"/>
  <c r="I322" i="10"/>
  <c r="I323" i="10"/>
  <c r="I324" i="10"/>
  <c r="I325" i="10"/>
  <c r="I326" i="10"/>
  <c r="I327" i="10"/>
  <c r="I328" i="10"/>
  <c r="I329" i="10"/>
  <c r="I330" i="10"/>
  <c r="I331" i="10"/>
  <c r="I332" i="10"/>
  <c r="I333" i="10"/>
  <c r="I334" i="10"/>
  <c r="I335" i="10"/>
  <c r="I336" i="10"/>
  <c r="I337" i="10"/>
  <c r="I338" i="10"/>
  <c r="I339" i="10"/>
  <c r="I340" i="10"/>
  <c r="I341" i="10"/>
  <c r="I342" i="10"/>
  <c r="I343" i="10"/>
  <c r="I344" i="10"/>
  <c r="I345" i="10"/>
  <c r="I346" i="10"/>
  <c r="I347" i="10"/>
  <c r="I348" i="10"/>
  <c r="I349" i="10"/>
  <c r="I350" i="10"/>
  <c r="I351" i="10"/>
  <c r="I352" i="10"/>
  <c r="I353" i="10"/>
  <c r="I354" i="10"/>
  <c r="I355" i="10"/>
  <c r="I356" i="10"/>
  <c r="I357" i="10"/>
  <c r="I358" i="10"/>
  <c r="I359" i="10"/>
  <c r="I360" i="10"/>
  <c r="I361" i="10"/>
  <c r="I362" i="10"/>
  <c r="I363" i="10"/>
  <c r="I364" i="10"/>
  <c r="I365" i="10"/>
  <c r="I366" i="10"/>
  <c r="I367" i="10"/>
  <c r="I368" i="10"/>
  <c r="I369" i="10"/>
  <c r="I370" i="10"/>
  <c r="I371" i="10"/>
  <c r="I372" i="10"/>
  <c r="I373" i="10"/>
  <c r="I374" i="10"/>
  <c r="I375" i="10"/>
  <c r="I376" i="10"/>
  <c r="I377" i="10"/>
  <c r="I378" i="10"/>
  <c r="I379" i="10"/>
  <c r="I380" i="10"/>
  <c r="I381" i="10"/>
  <c r="I382" i="10"/>
  <c r="I383" i="10"/>
  <c r="I384" i="10"/>
  <c r="I385" i="10"/>
  <c r="I386" i="10"/>
  <c r="I387" i="10"/>
  <c r="I388" i="10"/>
  <c r="I389" i="10"/>
  <c r="I390" i="10"/>
  <c r="I391" i="10"/>
  <c r="I392" i="10"/>
  <c r="I393" i="10"/>
  <c r="I394" i="10"/>
  <c r="I395" i="10"/>
  <c r="I396" i="10"/>
  <c r="I397" i="10"/>
  <c r="I398" i="10"/>
  <c r="I399" i="10"/>
  <c r="I400" i="10"/>
  <c r="I401" i="10"/>
  <c r="I402" i="10"/>
  <c r="I403" i="10"/>
  <c r="I404" i="10"/>
  <c r="I405" i="10"/>
  <c r="I406" i="10"/>
  <c r="I407" i="10"/>
  <c r="I408" i="10"/>
  <c r="I409" i="10"/>
  <c r="I410" i="10"/>
  <c r="I411" i="10"/>
  <c r="I412" i="10"/>
  <c r="I413" i="10"/>
  <c r="I414" i="10"/>
  <c r="I415" i="10"/>
  <c r="I416" i="10"/>
  <c r="I417" i="10"/>
  <c r="I418" i="10"/>
  <c r="I419" i="10"/>
  <c r="I420" i="10"/>
  <c r="I421" i="10"/>
  <c r="I422" i="10"/>
  <c r="I423" i="10"/>
  <c r="I424" i="10"/>
  <c r="I425" i="10"/>
  <c r="I426" i="10"/>
  <c r="I427" i="10"/>
  <c r="I428" i="10"/>
  <c r="I429" i="10"/>
  <c r="I430" i="10"/>
  <c r="I431" i="10"/>
  <c r="I432" i="10"/>
  <c r="I433" i="10"/>
  <c r="I434" i="10"/>
  <c r="I435" i="10"/>
  <c r="I436" i="10"/>
  <c r="I437" i="10"/>
  <c r="I438" i="10"/>
  <c r="I439" i="10"/>
  <c r="I440" i="10"/>
  <c r="I441" i="10"/>
  <c r="I442" i="10"/>
  <c r="I443" i="10"/>
  <c r="I444" i="10"/>
  <c r="I445" i="10"/>
  <c r="I446" i="10"/>
  <c r="I447" i="10"/>
  <c r="I448" i="10"/>
  <c r="I449" i="10"/>
  <c r="I450" i="10"/>
  <c r="I451" i="10"/>
  <c r="I452" i="10"/>
  <c r="I453" i="10"/>
  <c r="I454" i="10"/>
  <c r="I455" i="10"/>
  <c r="I456" i="10"/>
  <c r="I457" i="10"/>
  <c r="I458" i="10"/>
  <c r="I459" i="10"/>
  <c r="I460" i="10"/>
  <c r="I461" i="10"/>
  <c r="I462" i="10"/>
  <c r="I463" i="10"/>
  <c r="I464" i="10"/>
  <c r="I465" i="10"/>
  <c r="I466" i="10"/>
  <c r="I467" i="10"/>
  <c r="I468" i="10"/>
  <c r="I469" i="10"/>
  <c r="I470" i="10"/>
  <c r="I471" i="10"/>
  <c r="I472" i="10"/>
  <c r="I473" i="10"/>
  <c r="I474" i="10"/>
  <c r="I475" i="10"/>
  <c r="I476" i="10"/>
  <c r="I477" i="10"/>
  <c r="I478" i="10"/>
  <c r="I479" i="10"/>
  <c r="I480" i="10"/>
  <c r="I481" i="10"/>
  <c r="I482" i="10"/>
  <c r="I483" i="10"/>
  <c r="I484" i="10"/>
  <c r="I485" i="10"/>
  <c r="I486" i="10"/>
  <c r="I487" i="10"/>
  <c r="I488" i="10"/>
  <c r="I489" i="10"/>
  <c r="I490" i="10"/>
  <c r="I491" i="10"/>
  <c r="I492" i="10"/>
  <c r="I493" i="10"/>
  <c r="I494" i="10"/>
  <c r="I495" i="10"/>
  <c r="I496" i="10"/>
  <c r="I497" i="10"/>
  <c r="I498" i="10"/>
  <c r="I499" i="10"/>
  <c r="I500" i="10"/>
  <c r="I501" i="10"/>
  <c r="I502" i="10"/>
  <c r="I503" i="10"/>
  <c r="I504" i="10"/>
  <c r="I505" i="10"/>
  <c r="I506" i="10"/>
  <c r="I507" i="10"/>
  <c r="I508" i="10"/>
  <c r="I509" i="10"/>
  <c r="I510" i="10"/>
  <c r="I511" i="10"/>
  <c r="I512" i="10"/>
  <c r="I513" i="10"/>
  <c r="I514" i="10"/>
  <c r="I515" i="10"/>
  <c r="I516" i="10"/>
  <c r="I517" i="10"/>
  <c r="I518" i="10"/>
  <c r="I519" i="10"/>
  <c r="I520" i="10"/>
  <c r="I521" i="10"/>
  <c r="I522" i="10"/>
  <c r="I523" i="10"/>
  <c r="I524" i="10"/>
  <c r="I525" i="10"/>
  <c r="I526" i="10"/>
  <c r="I527" i="10"/>
  <c r="I528" i="10"/>
  <c r="I529" i="10"/>
  <c r="I530" i="10"/>
  <c r="I531" i="10"/>
  <c r="I532" i="10"/>
  <c r="I533" i="10"/>
  <c r="I534" i="10"/>
  <c r="I535" i="10"/>
  <c r="I536" i="10"/>
  <c r="I537" i="10"/>
  <c r="I538" i="10"/>
  <c r="I539" i="10"/>
  <c r="I540" i="10"/>
  <c r="I541" i="10"/>
  <c r="I542" i="10"/>
  <c r="I543" i="10"/>
  <c r="I544" i="10"/>
  <c r="I545" i="10"/>
  <c r="I546" i="10"/>
  <c r="I547" i="10"/>
  <c r="I548" i="10"/>
  <c r="I549" i="10"/>
  <c r="I550" i="10"/>
  <c r="I551" i="10"/>
  <c r="I552" i="10"/>
  <c r="I553" i="10"/>
  <c r="I554" i="10"/>
  <c r="I555" i="10"/>
  <c r="I556" i="10"/>
  <c r="I557" i="10"/>
  <c r="I558" i="10"/>
  <c r="I559" i="10"/>
  <c r="I560" i="10"/>
  <c r="I561" i="10"/>
  <c r="I562" i="10"/>
  <c r="I563" i="10"/>
  <c r="I564" i="10"/>
  <c r="I565" i="10"/>
  <c r="I566" i="10"/>
  <c r="I567" i="10"/>
  <c r="I568" i="10"/>
  <c r="I569" i="10"/>
  <c r="I570" i="10"/>
  <c r="I571" i="10"/>
  <c r="I572" i="10"/>
  <c r="I573" i="10"/>
  <c r="I574" i="10"/>
  <c r="I575" i="10"/>
  <c r="I576" i="10"/>
  <c r="I577" i="10"/>
  <c r="I578" i="10"/>
  <c r="I579" i="10"/>
  <c r="I580" i="10"/>
  <c r="I581" i="10"/>
  <c r="I582" i="10"/>
  <c r="I583" i="10"/>
  <c r="I584" i="10"/>
  <c r="I585" i="10"/>
  <c r="I586" i="10"/>
  <c r="I587" i="10"/>
  <c r="I588" i="10"/>
  <c r="I589" i="10"/>
  <c r="I590" i="10"/>
  <c r="I591" i="10"/>
  <c r="I592" i="10"/>
  <c r="I593" i="10"/>
  <c r="I594" i="10"/>
  <c r="I595" i="10"/>
  <c r="I596" i="10"/>
  <c r="I597" i="10"/>
  <c r="I598" i="10"/>
  <c r="I599" i="10"/>
  <c r="I600" i="10"/>
  <c r="I601" i="10"/>
  <c r="I602" i="10"/>
  <c r="I603" i="10"/>
  <c r="I604" i="10"/>
  <c r="I605" i="10"/>
  <c r="I606" i="10"/>
  <c r="I607" i="10"/>
  <c r="I608" i="10"/>
  <c r="I609" i="10"/>
  <c r="I610" i="10"/>
  <c r="I611" i="10"/>
  <c r="I612" i="10"/>
  <c r="I613" i="10"/>
  <c r="I614" i="10"/>
  <c r="I615" i="10"/>
  <c r="I616" i="10"/>
  <c r="I617" i="10"/>
  <c r="I618" i="10"/>
  <c r="I619" i="10"/>
  <c r="I620" i="10"/>
  <c r="I621" i="10"/>
  <c r="I622" i="10"/>
  <c r="I623" i="10"/>
  <c r="I624" i="10"/>
  <c r="I625" i="10"/>
  <c r="I626" i="10"/>
  <c r="I627" i="10"/>
  <c r="I628" i="10"/>
  <c r="I629" i="10"/>
  <c r="I630" i="10"/>
  <c r="I631" i="10"/>
  <c r="I632" i="10"/>
  <c r="I633" i="10"/>
  <c r="I634" i="10"/>
  <c r="I635" i="10"/>
  <c r="I636" i="10"/>
  <c r="I637" i="10"/>
  <c r="I638" i="10"/>
  <c r="I639" i="10"/>
  <c r="I640" i="10"/>
  <c r="I641" i="10"/>
  <c r="I642" i="10"/>
  <c r="I643" i="10"/>
  <c r="I644" i="10"/>
  <c r="I645" i="10"/>
  <c r="I646" i="10"/>
  <c r="I647" i="10"/>
  <c r="I648" i="10"/>
  <c r="I649" i="10"/>
  <c r="I650" i="10"/>
  <c r="I651" i="10"/>
  <c r="I652" i="10"/>
  <c r="I653" i="10"/>
  <c r="I654" i="10"/>
  <c r="I655" i="10"/>
  <c r="I656" i="10"/>
  <c r="I657" i="10"/>
  <c r="I658" i="10"/>
  <c r="I659" i="10"/>
  <c r="I660" i="10"/>
  <c r="I661" i="10"/>
  <c r="I662" i="10"/>
  <c r="I663" i="10"/>
  <c r="I664" i="10"/>
  <c r="I665" i="10"/>
  <c r="I666" i="10"/>
  <c r="I667" i="10"/>
  <c r="I668" i="10"/>
  <c r="I669" i="10"/>
  <c r="I670" i="10"/>
  <c r="I671" i="10"/>
  <c r="I672" i="10"/>
  <c r="I673" i="10"/>
  <c r="I674" i="10"/>
  <c r="I675" i="10"/>
  <c r="I676" i="10"/>
  <c r="I677" i="10"/>
  <c r="I678" i="10"/>
  <c r="I679" i="10"/>
  <c r="I680" i="10"/>
  <c r="I681" i="10"/>
  <c r="I682" i="10"/>
  <c r="I683" i="10"/>
  <c r="I684" i="10"/>
  <c r="I685" i="10"/>
  <c r="I686" i="10"/>
  <c r="I687" i="10"/>
  <c r="I688" i="10"/>
  <c r="I689" i="10"/>
  <c r="I690" i="10"/>
  <c r="I691" i="10"/>
  <c r="E447" i="6"/>
  <c r="R21" i="10"/>
  <c r="U21" i="10"/>
  <c r="U22" i="10" s="1"/>
  <c r="R22" i="10"/>
  <c r="R23" i="10"/>
  <c r="R24" i="10"/>
  <c r="R25" i="10"/>
  <c r="U26" i="10"/>
  <c r="U23" i="10" l="1"/>
  <c r="U24" i="10" s="1"/>
  <c r="M327" i="10"/>
  <c r="L2" i="8"/>
  <c r="L3" i="8"/>
  <c r="L4" i="8"/>
  <c r="L5" i="8"/>
  <c r="L6" i="8"/>
  <c r="L7" i="8"/>
  <c r="L8" i="8"/>
  <c r="L9" i="8"/>
  <c r="L10" i="8"/>
  <c r="L11" i="8"/>
  <c r="L12" i="8"/>
  <c r="L13" i="8"/>
  <c r="L14" i="8"/>
  <c r="L15" i="8"/>
  <c r="L16" i="8"/>
  <c r="L17" i="8"/>
  <c r="L18" i="8"/>
  <c r="L19" i="8"/>
  <c r="L20" i="8"/>
  <c r="L21" i="8"/>
  <c r="L22" i="8"/>
  <c r="L23" i="8"/>
  <c r="L24" i="8"/>
  <c r="L25" i="8"/>
  <c r="L26" i="8"/>
  <c r="L27" i="8"/>
  <c r="L28" i="8"/>
  <c r="L29" i="8"/>
  <c r="L30" i="8"/>
  <c r="L31" i="8"/>
  <c r="L32" i="8"/>
  <c r="L33" i="8"/>
  <c r="L34" i="8"/>
  <c r="L35" i="8"/>
  <c r="L36" i="8"/>
  <c r="L37" i="8"/>
  <c r="L38" i="8"/>
  <c r="L39" i="8"/>
  <c r="L40" i="8"/>
  <c r="L41" i="8"/>
  <c r="L42" i="8"/>
  <c r="L43" i="8"/>
  <c r="L44" i="8"/>
  <c r="L45" i="8"/>
  <c r="L46" i="8"/>
  <c r="L47" i="8"/>
  <c r="L48" i="8"/>
  <c r="L49" i="8"/>
  <c r="L50" i="8"/>
  <c r="L51" i="8"/>
  <c r="L52" i="8"/>
  <c r="L53" i="8"/>
  <c r="L54" i="8"/>
  <c r="L55" i="8"/>
  <c r="L56" i="8"/>
  <c r="L57" i="8"/>
  <c r="L58" i="8"/>
  <c r="L59" i="8"/>
  <c r="L60" i="8"/>
  <c r="L61" i="8"/>
  <c r="L62" i="8"/>
  <c r="L63" i="8"/>
  <c r="L64" i="8"/>
  <c r="L65" i="8"/>
  <c r="L66" i="8"/>
  <c r="L67" i="8"/>
  <c r="L68" i="8"/>
  <c r="L69" i="8"/>
  <c r="L70" i="8"/>
  <c r="L71" i="8"/>
  <c r="L72" i="8"/>
  <c r="L73" i="8"/>
  <c r="L74" i="8"/>
  <c r="L75" i="8"/>
  <c r="L76" i="8"/>
  <c r="L77" i="8"/>
  <c r="L78" i="8"/>
  <c r="L79" i="8"/>
  <c r="L80" i="8"/>
  <c r="L81" i="8"/>
  <c r="L82" i="8"/>
  <c r="L83" i="8"/>
  <c r="L84" i="8"/>
  <c r="L85" i="8"/>
  <c r="L86" i="8"/>
  <c r="L87" i="8"/>
  <c r="L88" i="8"/>
  <c r="L89" i="8"/>
  <c r="L90" i="8"/>
  <c r="L91" i="8"/>
  <c r="L92" i="8"/>
  <c r="L93" i="8"/>
  <c r="L94" i="8"/>
  <c r="L95" i="8"/>
  <c r="L96" i="8"/>
  <c r="L97" i="8"/>
  <c r="L98" i="8"/>
  <c r="L99" i="8"/>
  <c r="L100" i="8"/>
  <c r="L101" i="8"/>
  <c r="L102" i="8"/>
  <c r="L103" i="8"/>
  <c r="L104" i="8"/>
  <c r="L105" i="8"/>
  <c r="L106" i="8"/>
  <c r="L107" i="8"/>
  <c r="L108" i="8"/>
  <c r="L109" i="8"/>
  <c r="L110" i="8"/>
  <c r="L111" i="8"/>
  <c r="L112" i="8"/>
  <c r="L113" i="8"/>
  <c r="L114" i="8"/>
  <c r="L115" i="8"/>
  <c r="L116" i="8"/>
  <c r="L117" i="8"/>
  <c r="L118" i="8"/>
  <c r="L119" i="8"/>
  <c r="L120" i="8"/>
  <c r="L121" i="8"/>
  <c r="L122" i="8"/>
  <c r="L123" i="8"/>
  <c r="L124" i="8"/>
  <c r="L125" i="8"/>
  <c r="L126" i="8"/>
  <c r="L127" i="8"/>
  <c r="L128" i="8"/>
  <c r="L129" i="8"/>
  <c r="L130" i="8"/>
  <c r="L131" i="8"/>
  <c r="L132" i="8"/>
  <c r="L133" i="8"/>
  <c r="L134" i="8"/>
  <c r="L135" i="8"/>
  <c r="L136" i="8"/>
  <c r="L137" i="8"/>
  <c r="L138" i="8"/>
  <c r="L139" i="8"/>
  <c r="L140" i="8"/>
  <c r="L141" i="8"/>
  <c r="L142" i="8"/>
  <c r="L143" i="8"/>
  <c r="L144" i="8"/>
  <c r="L145" i="8"/>
  <c r="L146" i="8"/>
  <c r="L147" i="8"/>
  <c r="L148" i="8"/>
  <c r="L149" i="8"/>
  <c r="L150" i="8"/>
  <c r="L151" i="8"/>
  <c r="L152" i="8"/>
  <c r="L153" i="8"/>
  <c r="L154" i="8"/>
  <c r="L155" i="8"/>
  <c r="L156" i="8"/>
  <c r="L157" i="8"/>
  <c r="L158" i="8"/>
  <c r="L159" i="8"/>
  <c r="L160" i="8"/>
  <c r="L161" i="8"/>
  <c r="L162" i="8"/>
  <c r="L163" i="8"/>
  <c r="L164" i="8"/>
  <c r="L165" i="8"/>
  <c r="L166" i="8"/>
  <c r="L167" i="8"/>
  <c r="L168" i="8"/>
  <c r="L169" i="8"/>
  <c r="L170" i="8"/>
  <c r="L171" i="8"/>
  <c r="L172" i="8"/>
  <c r="L173" i="8"/>
  <c r="L174" i="8"/>
  <c r="L175" i="8"/>
  <c r="L176" i="8"/>
  <c r="L177" i="8"/>
  <c r="L178" i="8"/>
  <c r="L179" i="8"/>
  <c r="L180" i="8"/>
  <c r="L181" i="8"/>
  <c r="L182" i="8"/>
  <c r="L183" i="8"/>
  <c r="L184" i="8"/>
  <c r="L185" i="8"/>
  <c r="L186" i="8"/>
  <c r="L187" i="8"/>
  <c r="L188" i="8"/>
  <c r="L189" i="8"/>
  <c r="L190" i="8"/>
  <c r="L191" i="8"/>
  <c r="L192" i="8"/>
  <c r="L193" i="8"/>
  <c r="L194" i="8"/>
  <c r="L195" i="8"/>
  <c r="L196" i="8"/>
  <c r="L197" i="8"/>
  <c r="L198" i="8"/>
  <c r="L199" i="8"/>
  <c r="L200" i="8"/>
  <c r="L201" i="8"/>
  <c r="L202" i="8"/>
  <c r="L203" i="8"/>
  <c r="L204" i="8"/>
  <c r="L205" i="8"/>
  <c r="L206" i="8"/>
  <c r="L207" i="8"/>
  <c r="L208" i="8"/>
  <c r="L209" i="8"/>
  <c r="L210" i="8"/>
  <c r="L211" i="8"/>
  <c r="L212" i="8"/>
  <c r="L213" i="8"/>
  <c r="L214" i="8"/>
  <c r="L215" i="8"/>
  <c r="L216" i="8"/>
  <c r="L217" i="8"/>
  <c r="L218" i="8"/>
  <c r="L219" i="8"/>
  <c r="L220" i="8"/>
  <c r="L221" i="8"/>
  <c r="L222" i="8"/>
  <c r="L223" i="8"/>
  <c r="L224" i="8"/>
  <c r="L225" i="8"/>
  <c r="L226" i="8"/>
  <c r="L227" i="8"/>
  <c r="L228" i="8"/>
  <c r="L229" i="8"/>
  <c r="L230" i="8"/>
  <c r="L231" i="8"/>
  <c r="L232" i="8"/>
  <c r="L233" i="8"/>
  <c r="L234" i="8"/>
  <c r="L235" i="8"/>
  <c r="L236" i="8"/>
  <c r="L237" i="8"/>
  <c r="L238" i="8"/>
  <c r="L239" i="8"/>
  <c r="L240" i="8"/>
  <c r="L241" i="8"/>
  <c r="L242" i="8"/>
  <c r="L243" i="8"/>
  <c r="L244" i="8"/>
  <c r="L245" i="8"/>
  <c r="L246" i="8"/>
  <c r="L247" i="8"/>
  <c r="L248" i="8"/>
  <c r="L249" i="8"/>
  <c r="L250" i="8"/>
  <c r="L251" i="8"/>
  <c r="L252" i="8"/>
  <c r="L253" i="8"/>
  <c r="L254" i="8"/>
  <c r="L255" i="8"/>
  <c r="L256" i="8"/>
  <c r="L257" i="8"/>
  <c r="L258" i="8"/>
  <c r="L259" i="8"/>
  <c r="L260" i="8"/>
  <c r="L261" i="8"/>
  <c r="L262" i="8"/>
  <c r="L263" i="8"/>
  <c r="L264" i="8"/>
  <c r="L265" i="8"/>
  <c r="L266" i="8"/>
  <c r="L267" i="8"/>
  <c r="L268" i="8"/>
  <c r="L269" i="8"/>
  <c r="L270" i="8"/>
  <c r="L271" i="8"/>
  <c r="L272" i="8"/>
  <c r="L273" i="8"/>
  <c r="L274" i="8"/>
  <c r="L275" i="8"/>
  <c r="L276" i="8"/>
  <c r="L277" i="8"/>
  <c r="L278" i="8"/>
  <c r="L279" i="8"/>
  <c r="L280" i="8"/>
  <c r="L281" i="8"/>
  <c r="L282" i="8"/>
  <c r="L283" i="8"/>
  <c r="L284" i="8"/>
  <c r="L285" i="8"/>
  <c r="L286" i="8"/>
  <c r="L287" i="8"/>
  <c r="L288" i="8"/>
  <c r="L289" i="8"/>
  <c r="L290" i="8"/>
  <c r="L291" i="8"/>
  <c r="L292" i="8"/>
  <c r="L293" i="8"/>
  <c r="L294" i="8"/>
  <c r="L295" i="8"/>
  <c r="L296" i="8"/>
  <c r="L297" i="8"/>
  <c r="L298" i="8"/>
  <c r="L299" i="8"/>
  <c r="L300" i="8"/>
  <c r="L301" i="8"/>
  <c r="L302" i="8"/>
  <c r="L303" i="8"/>
  <c r="L304" i="8"/>
  <c r="L305" i="8"/>
  <c r="L306" i="8"/>
  <c r="L307" i="8"/>
  <c r="L308" i="8"/>
  <c r="L309" i="8"/>
  <c r="L310" i="8"/>
  <c r="L311" i="8"/>
  <c r="L312" i="8"/>
  <c r="L313" i="8"/>
  <c r="L314" i="8"/>
  <c r="L315" i="8"/>
  <c r="L316" i="8"/>
  <c r="L317" i="8"/>
  <c r="L318" i="8"/>
  <c r="L319" i="8"/>
  <c r="L320" i="8"/>
  <c r="L321" i="8"/>
  <c r="L322" i="8"/>
  <c r="L323" i="8"/>
  <c r="L324" i="8"/>
  <c r="L325" i="8"/>
  <c r="L326" i="8"/>
  <c r="L327" i="8"/>
  <c r="L328" i="8"/>
  <c r="L329" i="8"/>
  <c r="L330" i="8"/>
  <c r="L331" i="8"/>
  <c r="L332" i="8"/>
  <c r="L333" i="8"/>
  <c r="L334" i="8"/>
  <c r="L335" i="8"/>
  <c r="L336" i="8"/>
  <c r="L337" i="8"/>
  <c r="L338" i="8"/>
  <c r="L339" i="8"/>
  <c r="L340" i="8"/>
  <c r="L341" i="8"/>
  <c r="L342" i="8"/>
  <c r="L343" i="8"/>
  <c r="L344" i="8"/>
  <c r="L345" i="8"/>
  <c r="L346" i="8"/>
  <c r="L347" i="8"/>
  <c r="L348" i="8"/>
  <c r="L349" i="8"/>
  <c r="L350" i="8"/>
  <c r="L351" i="8"/>
  <c r="L352" i="8"/>
  <c r="L353" i="8"/>
  <c r="L354" i="8"/>
  <c r="L355" i="8"/>
  <c r="L356" i="8"/>
  <c r="L357" i="8"/>
  <c r="L358" i="8"/>
  <c r="L359" i="8"/>
  <c r="L360" i="8"/>
  <c r="L361" i="8"/>
  <c r="L362" i="8"/>
  <c r="L363" i="8"/>
  <c r="L364" i="8"/>
  <c r="L365" i="8"/>
  <c r="L366" i="8"/>
  <c r="L367" i="8"/>
  <c r="L368" i="8"/>
  <c r="L369" i="8"/>
  <c r="L370" i="8"/>
  <c r="L371" i="8"/>
  <c r="L372" i="8"/>
  <c r="L373" i="8"/>
  <c r="L374" i="8"/>
  <c r="L375" i="8"/>
  <c r="L376" i="8"/>
  <c r="L377" i="8"/>
  <c r="L378" i="8"/>
  <c r="L379" i="8"/>
  <c r="L380" i="8"/>
  <c r="L381" i="8"/>
  <c r="L382" i="8"/>
  <c r="L383" i="8"/>
  <c r="L384" i="8"/>
  <c r="L385" i="8"/>
  <c r="L386" i="8"/>
  <c r="L387" i="8"/>
  <c r="L388" i="8"/>
  <c r="L389" i="8"/>
  <c r="L390" i="8"/>
  <c r="L391" i="8"/>
  <c r="L392" i="8"/>
  <c r="L393" i="8"/>
  <c r="L394" i="8"/>
  <c r="L395" i="8"/>
  <c r="L396" i="8"/>
  <c r="L397" i="8"/>
  <c r="L398" i="8"/>
  <c r="L399" i="8"/>
  <c r="L400" i="8"/>
  <c r="L401" i="8"/>
  <c r="L402" i="8"/>
  <c r="L403" i="8"/>
  <c r="L404" i="8"/>
  <c r="L405" i="8"/>
  <c r="L406" i="8"/>
  <c r="L407" i="8"/>
  <c r="L408" i="8"/>
  <c r="L409" i="8"/>
  <c r="L410" i="8"/>
  <c r="L411" i="8"/>
  <c r="L412" i="8"/>
  <c r="L413" i="8"/>
  <c r="L414" i="8"/>
  <c r="L415" i="8"/>
  <c r="L416" i="8"/>
  <c r="L417" i="8"/>
  <c r="L418" i="8"/>
  <c r="L419" i="8"/>
  <c r="L420" i="8"/>
  <c r="L421" i="8"/>
  <c r="L422" i="8"/>
  <c r="L423" i="8"/>
  <c r="L424" i="8"/>
  <c r="L425" i="8"/>
  <c r="L426" i="8"/>
  <c r="L427" i="8"/>
  <c r="L428" i="8"/>
  <c r="L429" i="8"/>
  <c r="L430" i="8"/>
  <c r="L431" i="8"/>
  <c r="L432" i="8"/>
  <c r="L433" i="8"/>
  <c r="L434" i="8"/>
  <c r="L435" i="8"/>
  <c r="L436" i="8"/>
  <c r="L437" i="8"/>
  <c r="L438" i="8"/>
  <c r="L439" i="8"/>
  <c r="L440" i="8"/>
  <c r="L441" i="8"/>
  <c r="L442" i="8"/>
  <c r="L443" i="8"/>
  <c r="L444" i="8"/>
  <c r="L445" i="8"/>
  <c r="L446" i="8"/>
  <c r="L447" i="8"/>
  <c r="L448" i="8"/>
  <c r="L449" i="8"/>
  <c r="L450" i="8"/>
  <c r="L451" i="8"/>
  <c r="L452" i="8"/>
  <c r="L453" i="8"/>
  <c r="L454" i="8"/>
  <c r="L455" i="8"/>
  <c r="L456" i="8"/>
  <c r="L457" i="8"/>
  <c r="L458" i="8"/>
  <c r="L459" i="8"/>
  <c r="L460" i="8"/>
  <c r="L461" i="8"/>
  <c r="L462" i="8"/>
  <c r="L463" i="8"/>
  <c r="L464" i="8"/>
  <c r="L465" i="8"/>
  <c r="L466" i="8"/>
  <c r="L467" i="8"/>
  <c r="L468" i="8"/>
  <c r="L469" i="8"/>
  <c r="L470" i="8"/>
  <c r="L471" i="8"/>
  <c r="L472" i="8"/>
  <c r="L473" i="8"/>
  <c r="L474" i="8"/>
  <c r="L475" i="8"/>
  <c r="L476" i="8"/>
  <c r="L477" i="8"/>
  <c r="L478" i="8"/>
  <c r="L479" i="8"/>
  <c r="L480" i="8"/>
  <c r="L481" i="8"/>
  <c r="L482" i="8"/>
  <c r="L483" i="8"/>
  <c r="L484" i="8"/>
  <c r="L485" i="8"/>
  <c r="L486" i="8"/>
  <c r="L487" i="8"/>
  <c r="L488" i="8"/>
  <c r="L489" i="8"/>
  <c r="L490" i="8"/>
  <c r="L491" i="8"/>
  <c r="L492" i="8"/>
  <c r="L493" i="8"/>
  <c r="L494" i="8"/>
  <c r="L495" i="8"/>
  <c r="L496" i="8"/>
  <c r="L497" i="8"/>
  <c r="L498" i="8"/>
  <c r="L499" i="8"/>
  <c r="L500" i="8"/>
  <c r="L501" i="8"/>
  <c r="L502" i="8"/>
  <c r="L503" i="8"/>
  <c r="L504" i="8"/>
  <c r="L505" i="8"/>
  <c r="L506" i="8"/>
  <c r="L507" i="8"/>
  <c r="L508" i="8"/>
  <c r="L509" i="8"/>
  <c r="L510" i="8"/>
  <c r="L511" i="8"/>
  <c r="L512" i="8"/>
  <c r="L513" i="8"/>
  <c r="L514" i="8"/>
  <c r="L515" i="8"/>
  <c r="L516" i="8"/>
  <c r="L517" i="8"/>
  <c r="L518" i="8"/>
  <c r="L519" i="8"/>
  <c r="L520" i="8"/>
  <c r="L521" i="8"/>
  <c r="L522" i="8"/>
  <c r="L523" i="8"/>
  <c r="L524" i="8"/>
  <c r="L525" i="8"/>
  <c r="L526" i="8"/>
  <c r="L527" i="8"/>
  <c r="L528" i="8"/>
  <c r="L529" i="8"/>
  <c r="L530" i="8"/>
  <c r="L531" i="8"/>
  <c r="L532" i="8"/>
  <c r="L533" i="8"/>
  <c r="L534" i="8"/>
  <c r="L535" i="8"/>
  <c r="L536" i="8"/>
  <c r="L537" i="8"/>
  <c r="L538" i="8"/>
  <c r="L539" i="8"/>
  <c r="L540" i="8"/>
  <c r="L541" i="8"/>
  <c r="L542" i="8"/>
  <c r="L543" i="8"/>
  <c r="L544" i="8"/>
  <c r="L545" i="8"/>
  <c r="L546" i="8"/>
  <c r="L547" i="8"/>
  <c r="L548" i="8"/>
  <c r="L549" i="8"/>
  <c r="L550" i="8"/>
  <c r="L551" i="8"/>
  <c r="L552" i="8"/>
  <c r="L553" i="8"/>
  <c r="L554" i="8"/>
  <c r="L555" i="8"/>
  <c r="L556" i="8"/>
  <c r="L557" i="8"/>
  <c r="L558" i="8"/>
  <c r="L559" i="8"/>
  <c r="L560" i="8"/>
  <c r="L561" i="8"/>
  <c r="L562" i="8"/>
  <c r="L563" i="8"/>
  <c r="L564" i="8"/>
  <c r="L565" i="8"/>
  <c r="L566" i="8"/>
  <c r="L567" i="8"/>
  <c r="L568" i="8"/>
  <c r="L569" i="8"/>
  <c r="L570" i="8"/>
  <c r="L571" i="8"/>
  <c r="L572" i="8"/>
  <c r="L573" i="8"/>
  <c r="L574" i="8"/>
  <c r="L575" i="8"/>
  <c r="L576" i="8"/>
  <c r="L577" i="8"/>
  <c r="L578" i="8"/>
  <c r="L579" i="8"/>
  <c r="L580" i="8"/>
  <c r="L581" i="8"/>
  <c r="L582" i="8"/>
  <c r="L583" i="8"/>
  <c r="L584" i="8"/>
  <c r="L585" i="8"/>
  <c r="L586" i="8"/>
  <c r="L587" i="8"/>
  <c r="L588" i="8"/>
  <c r="L589" i="8"/>
  <c r="L590" i="8"/>
  <c r="L591" i="8"/>
  <c r="L592" i="8"/>
  <c r="L593" i="8"/>
  <c r="L594" i="8"/>
  <c r="L595" i="8"/>
  <c r="L596" i="8"/>
  <c r="L597" i="8"/>
  <c r="L598" i="8"/>
  <c r="L599" i="8"/>
  <c r="L600" i="8"/>
  <c r="L601" i="8"/>
  <c r="L602" i="8"/>
  <c r="L603" i="8"/>
  <c r="L604" i="8"/>
  <c r="L605" i="8"/>
  <c r="L606" i="8"/>
  <c r="L607" i="8"/>
  <c r="L608" i="8"/>
  <c r="L609" i="8"/>
  <c r="L610" i="8"/>
  <c r="L611" i="8"/>
  <c r="L612" i="8"/>
  <c r="L613" i="8"/>
  <c r="L614" i="8"/>
  <c r="L615" i="8"/>
  <c r="L616" i="8"/>
  <c r="L617" i="8"/>
  <c r="L618" i="8"/>
  <c r="L619" i="8"/>
  <c r="L620" i="8"/>
  <c r="L621" i="8"/>
  <c r="L622" i="8"/>
  <c r="L623" i="8"/>
  <c r="L624" i="8"/>
  <c r="L625" i="8"/>
  <c r="L626" i="8"/>
  <c r="L627" i="8"/>
  <c r="L628" i="8"/>
  <c r="L629" i="8"/>
  <c r="L630" i="8"/>
  <c r="L631" i="8"/>
  <c r="L632" i="8"/>
  <c r="L633" i="8"/>
  <c r="L634" i="8"/>
  <c r="L635" i="8"/>
  <c r="L636" i="8"/>
  <c r="L637" i="8"/>
  <c r="L638" i="8"/>
  <c r="L639" i="8"/>
  <c r="L640" i="8"/>
  <c r="L641" i="8"/>
  <c r="L642" i="8"/>
  <c r="L643" i="8"/>
  <c r="L644" i="8"/>
  <c r="L645" i="8"/>
  <c r="L646" i="8"/>
  <c r="L647" i="8"/>
  <c r="L648" i="8"/>
  <c r="L649" i="8"/>
  <c r="L650" i="8"/>
  <c r="L651" i="8"/>
  <c r="L652" i="8"/>
  <c r="L653" i="8"/>
  <c r="L654" i="8"/>
  <c r="L655" i="8"/>
  <c r="L656" i="8"/>
  <c r="L657" i="8"/>
  <c r="L658" i="8"/>
  <c r="L659" i="8"/>
  <c r="L660" i="8"/>
  <c r="L661" i="8"/>
  <c r="L662" i="8"/>
  <c r="L663" i="8"/>
  <c r="L664" i="8"/>
  <c r="L665" i="8"/>
  <c r="L666" i="8"/>
  <c r="L667" i="8"/>
  <c r="L668" i="8"/>
  <c r="L669" i="8"/>
  <c r="L670" i="8"/>
  <c r="L671" i="8"/>
  <c r="L672" i="8"/>
  <c r="L673" i="8"/>
  <c r="L674" i="8"/>
  <c r="L675" i="8"/>
  <c r="U25" i="10" l="1"/>
  <c r="K4" i="10"/>
  <c r="K5" i="10"/>
  <c r="K6" i="10"/>
  <c r="K7" i="10"/>
  <c r="K8" i="10"/>
  <c r="K9" i="10"/>
  <c r="K10" i="10"/>
  <c r="K11" i="10"/>
  <c r="K12" i="10"/>
  <c r="K13" i="10"/>
  <c r="K14" i="10"/>
  <c r="K15" i="10"/>
  <c r="K16" i="10"/>
  <c r="K17" i="10"/>
  <c r="K18" i="10"/>
  <c r="K19" i="10"/>
  <c r="K20" i="10"/>
  <c r="K21" i="10"/>
  <c r="K22" i="10"/>
  <c r="K23" i="10"/>
  <c r="K24" i="10"/>
  <c r="K25" i="10"/>
  <c r="K26" i="10"/>
  <c r="K27" i="10"/>
  <c r="K28" i="10"/>
  <c r="K29" i="10"/>
  <c r="K30" i="10"/>
  <c r="K31" i="10"/>
  <c r="K32" i="10"/>
  <c r="K33" i="10"/>
  <c r="K34" i="10"/>
  <c r="K35" i="10"/>
  <c r="K36" i="10"/>
  <c r="K37" i="10"/>
  <c r="K38" i="10"/>
  <c r="K39" i="10"/>
  <c r="K40" i="10"/>
  <c r="K41" i="10"/>
  <c r="K42" i="10"/>
  <c r="K43" i="10"/>
  <c r="K44" i="10"/>
  <c r="K45" i="10"/>
  <c r="K46" i="10"/>
  <c r="K47" i="10"/>
  <c r="K48" i="10"/>
  <c r="K49" i="10"/>
  <c r="K50" i="10"/>
  <c r="K51" i="10"/>
  <c r="K52" i="10"/>
  <c r="K53" i="10"/>
  <c r="K54" i="10"/>
  <c r="K55" i="10"/>
  <c r="K56" i="10"/>
  <c r="K57" i="10"/>
  <c r="K58" i="10"/>
  <c r="K59" i="10"/>
  <c r="K60" i="10"/>
  <c r="K61" i="10"/>
  <c r="K62" i="10"/>
  <c r="K63" i="10"/>
  <c r="K64" i="10"/>
  <c r="K65" i="10"/>
  <c r="K66" i="10"/>
  <c r="K67" i="10"/>
  <c r="K68" i="10"/>
  <c r="K69" i="10"/>
  <c r="K70" i="10"/>
  <c r="K71" i="10"/>
  <c r="K72" i="10"/>
  <c r="K73" i="10"/>
  <c r="K74" i="10"/>
  <c r="K75" i="10"/>
  <c r="K76" i="10"/>
  <c r="K77" i="10"/>
  <c r="K78" i="10"/>
  <c r="K79" i="10"/>
  <c r="K80" i="10"/>
  <c r="K81" i="10"/>
  <c r="K82" i="10"/>
  <c r="K83" i="10"/>
  <c r="K84" i="10"/>
  <c r="K85" i="10"/>
  <c r="K86" i="10"/>
  <c r="K87" i="10"/>
  <c r="K88" i="10"/>
  <c r="K89" i="10"/>
  <c r="K90" i="10"/>
  <c r="K91" i="10"/>
  <c r="K92" i="10"/>
  <c r="K93" i="10"/>
  <c r="K94" i="10"/>
  <c r="K95" i="10"/>
  <c r="K96" i="10"/>
  <c r="K97" i="10"/>
  <c r="K98" i="10"/>
  <c r="K99" i="10"/>
  <c r="K100" i="10"/>
  <c r="K101" i="10"/>
  <c r="K102" i="10"/>
  <c r="K103" i="10"/>
  <c r="K104" i="10"/>
  <c r="K105" i="10"/>
  <c r="K106" i="10"/>
  <c r="K107" i="10"/>
  <c r="K108" i="10"/>
  <c r="K109" i="10"/>
  <c r="K110" i="10"/>
  <c r="K111" i="10"/>
  <c r="K112" i="10"/>
  <c r="K113" i="10"/>
  <c r="K114" i="10"/>
  <c r="K115" i="10"/>
  <c r="K116" i="10"/>
  <c r="K117" i="10"/>
  <c r="K118" i="10"/>
  <c r="K119" i="10"/>
  <c r="K120" i="10"/>
  <c r="K121" i="10"/>
  <c r="K122" i="10"/>
  <c r="K123" i="10"/>
  <c r="K124" i="10"/>
  <c r="K125" i="10"/>
  <c r="K126" i="10"/>
  <c r="K127" i="10"/>
  <c r="K128" i="10"/>
  <c r="K129" i="10"/>
  <c r="K130" i="10"/>
  <c r="K131" i="10"/>
  <c r="K132" i="10"/>
  <c r="K133" i="10"/>
  <c r="K134" i="10"/>
  <c r="K135" i="10"/>
  <c r="K136" i="10"/>
  <c r="K137" i="10"/>
  <c r="K138" i="10"/>
  <c r="K139" i="10"/>
  <c r="K140" i="10"/>
  <c r="K141" i="10"/>
  <c r="K142" i="10"/>
  <c r="K143" i="10"/>
  <c r="K144" i="10"/>
  <c r="K145" i="10"/>
  <c r="K146" i="10"/>
  <c r="K147" i="10"/>
  <c r="K148" i="10"/>
  <c r="K149" i="10"/>
  <c r="K150" i="10"/>
  <c r="K151" i="10"/>
  <c r="K152" i="10"/>
  <c r="K153" i="10"/>
  <c r="K154" i="10"/>
  <c r="K155" i="10"/>
  <c r="K156" i="10"/>
  <c r="K157" i="10"/>
  <c r="K158" i="10"/>
  <c r="K159" i="10"/>
  <c r="K160" i="10"/>
  <c r="K161" i="10"/>
  <c r="K162" i="10"/>
  <c r="K163" i="10"/>
  <c r="K164" i="10"/>
  <c r="K165" i="10"/>
  <c r="K166" i="10"/>
  <c r="K167" i="10"/>
  <c r="K168" i="10"/>
  <c r="K169" i="10"/>
  <c r="K170" i="10"/>
  <c r="K171" i="10"/>
  <c r="K172" i="10"/>
  <c r="K173" i="10"/>
  <c r="K174" i="10"/>
  <c r="K175" i="10"/>
  <c r="K176" i="10"/>
  <c r="K177" i="10"/>
  <c r="K178" i="10"/>
  <c r="K179" i="10"/>
  <c r="K180" i="10"/>
  <c r="K181" i="10"/>
  <c r="K182" i="10"/>
  <c r="K183" i="10"/>
  <c r="K184" i="10"/>
  <c r="K185" i="10"/>
  <c r="K186" i="10"/>
  <c r="K187" i="10"/>
  <c r="K188" i="10"/>
  <c r="K189" i="10"/>
  <c r="K190" i="10"/>
  <c r="K191" i="10"/>
  <c r="K192" i="10"/>
  <c r="K193" i="10"/>
  <c r="K194" i="10"/>
  <c r="K195" i="10"/>
  <c r="K196" i="10"/>
  <c r="K197" i="10"/>
  <c r="K198" i="10"/>
  <c r="K199" i="10"/>
  <c r="K200" i="10"/>
  <c r="K201" i="10"/>
  <c r="K202" i="10"/>
  <c r="K203" i="10"/>
  <c r="K204" i="10"/>
  <c r="K205" i="10"/>
  <c r="K206" i="10"/>
  <c r="K207" i="10"/>
  <c r="K208" i="10"/>
  <c r="K209" i="10"/>
  <c r="K210" i="10"/>
  <c r="K211" i="10"/>
  <c r="K212" i="10"/>
  <c r="K213" i="10"/>
  <c r="K214" i="10"/>
  <c r="K215" i="10"/>
  <c r="K216" i="10"/>
  <c r="K217" i="10"/>
  <c r="K218" i="10"/>
  <c r="K219" i="10"/>
  <c r="K220" i="10"/>
  <c r="K221" i="10"/>
  <c r="K222" i="10"/>
  <c r="K223" i="10"/>
  <c r="K224" i="10"/>
  <c r="K225" i="10"/>
  <c r="K226" i="10"/>
  <c r="K227" i="10"/>
  <c r="K228" i="10"/>
  <c r="K229" i="10"/>
  <c r="K230" i="10"/>
  <c r="K231" i="10"/>
  <c r="K232" i="10"/>
  <c r="K233" i="10"/>
  <c r="K234" i="10"/>
  <c r="K235" i="10"/>
  <c r="K236" i="10"/>
  <c r="K237" i="10"/>
  <c r="K238" i="10"/>
  <c r="K239" i="10"/>
  <c r="K240" i="10"/>
  <c r="K241" i="10"/>
  <c r="K242" i="10"/>
  <c r="K243" i="10"/>
  <c r="K244" i="10"/>
  <c r="K245" i="10"/>
  <c r="K246" i="10"/>
  <c r="K247" i="10"/>
  <c r="K248" i="10"/>
  <c r="K249" i="10"/>
  <c r="K250" i="10"/>
  <c r="K251" i="10"/>
  <c r="K252" i="10"/>
  <c r="K253" i="10"/>
  <c r="K254" i="10"/>
  <c r="K255" i="10"/>
  <c r="K256" i="10"/>
  <c r="K257" i="10"/>
  <c r="K258" i="10"/>
  <c r="K259" i="10"/>
  <c r="K260" i="10"/>
  <c r="K261" i="10"/>
  <c r="K262" i="10"/>
  <c r="K263" i="10"/>
  <c r="K264" i="10"/>
  <c r="K265" i="10"/>
  <c r="K266" i="10"/>
  <c r="K267" i="10"/>
  <c r="K268" i="10"/>
  <c r="K269" i="10"/>
  <c r="K270" i="10"/>
  <c r="K271" i="10"/>
  <c r="K272" i="10"/>
  <c r="K273" i="10"/>
  <c r="K274" i="10"/>
  <c r="K275" i="10"/>
  <c r="K276" i="10"/>
  <c r="K277" i="10"/>
  <c r="K278" i="10"/>
  <c r="K279" i="10"/>
  <c r="K280" i="10"/>
  <c r="K281" i="10"/>
  <c r="K282" i="10"/>
  <c r="K283" i="10"/>
  <c r="K284" i="10"/>
  <c r="K285" i="10"/>
  <c r="K286" i="10"/>
  <c r="K287" i="10"/>
  <c r="K288" i="10"/>
  <c r="K289" i="10"/>
  <c r="K290" i="10"/>
  <c r="K291" i="10"/>
  <c r="K292" i="10"/>
  <c r="K293" i="10"/>
  <c r="K294" i="10"/>
  <c r="K295" i="10"/>
  <c r="K296" i="10"/>
  <c r="K297" i="10"/>
  <c r="K298" i="10"/>
  <c r="K299" i="10"/>
  <c r="K300" i="10"/>
  <c r="K301" i="10"/>
  <c r="K302" i="10"/>
  <c r="K303" i="10"/>
  <c r="K304" i="10"/>
  <c r="K305" i="10"/>
  <c r="K306" i="10"/>
  <c r="K307" i="10"/>
  <c r="K308" i="10"/>
  <c r="K309" i="10"/>
  <c r="K310" i="10"/>
  <c r="K311" i="10"/>
  <c r="K312" i="10"/>
  <c r="K313" i="10"/>
  <c r="K314" i="10"/>
  <c r="K315" i="10"/>
  <c r="K316" i="10"/>
  <c r="K317" i="10"/>
  <c r="K318" i="10"/>
  <c r="K319" i="10"/>
  <c r="K320" i="10"/>
  <c r="K321" i="10"/>
  <c r="K322" i="10"/>
  <c r="K323" i="10"/>
  <c r="K324" i="10"/>
  <c r="K325" i="10"/>
  <c r="K326" i="10"/>
  <c r="K327" i="10"/>
  <c r="K328" i="10"/>
  <c r="K329" i="10"/>
  <c r="K330" i="10"/>
  <c r="K331" i="10"/>
  <c r="K332" i="10"/>
  <c r="K333" i="10"/>
  <c r="K334" i="10"/>
  <c r="K335" i="10"/>
  <c r="K336" i="10"/>
  <c r="K337" i="10"/>
  <c r="K338" i="10"/>
  <c r="K339" i="10"/>
  <c r="K340" i="10"/>
  <c r="K341" i="10"/>
  <c r="K342" i="10"/>
  <c r="K343" i="10"/>
  <c r="K344" i="10"/>
  <c r="K345" i="10"/>
  <c r="K346" i="10"/>
  <c r="K347" i="10"/>
  <c r="K348" i="10"/>
  <c r="K349" i="10"/>
  <c r="K350" i="10"/>
  <c r="K351" i="10"/>
  <c r="K352" i="10"/>
  <c r="K353" i="10"/>
  <c r="K354" i="10"/>
  <c r="K355" i="10"/>
  <c r="K356" i="10"/>
  <c r="K357" i="10"/>
  <c r="K358" i="10"/>
  <c r="K359" i="10"/>
  <c r="K360" i="10"/>
  <c r="K361" i="10"/>
  <c r="K362" i="10"/>
  <c r="K363" i="10"/>
  <c r="K364" i="10"/>
  <c r="K365" i="10"/>
  <c r="K366" i="10"/>
  <c r="K367" i="10"/>
  <c r="K368" i="10"/>
  <c r="K369" i="10"/>
  <c r="K370" i="10"/>
  <c r="K371" i="10"/>
  <c r="K372" i="10"/>
  <c r="K373" i="10"/>
  <c r="K374" i="10"/>
  <c r="K375" i="10"/>
  <c r="K376" i="10"/>
  <c r="K377" i="10"/>
  <c r="K378" i="10"/>
  <c r="K379" i="10"/>
  <c r="K380" i="10"/>
  <c r="K381" i="10"/>
  <c r="K382" i="10"/>
  <c r="K383" i="10"/>
  <c r="K384" i="10"/>
  <c r="K385" i="10"/>
  <c r="K386" i="10"/>
  <c r="K387" i="10"/>
  <c r="K388" i="10"/>
  <c r="K389" i="10"/>
  <c r="K390" i="10"/>
  <c r="K391" i="10"/>
  <c r="K392" i="10"/>
  <c r="K393" i="10"/>
  <c r="K394" i="10"/>
  <c r="K395" i="10"/>
  <c r="K396" i="10"/>
  <c r="K397" i="10"/>
  <c r="K398" i="10"/>
  <c r="K399" i="10"/>
  <c r="K400" i="10"/>
  <c r="K401" i="10"/>
  <c r="K402" i="10"/>
  <c r="K403" i="10"/>
  <c r="K404" i="10"/>
  <c r="K405" i="10"/>
  <c r="K406" i="10"/>
  <c r="K407" i="10"/>
  <c r="K408" i="10"/>
  <c r="K409" i="10"/>
  <c r="K410" i="10"/>
  <c r="K411" i="10"/>
  <c r="K412" i="10"/>
  <c r="K413" i="10"/>
  <c r="K414" i="10"/>
  <c r="K415" i="10"/>
  <c r="K416" i="10"/>
  <c r="K417" i="10"/>
  <c r="K418" i="10"/>
  <c r="K419" i="10"/>
  <c r="K420" i="10"/>
  <c r="K421" i="10"/>
  <c r="K422" i="10"/>
  <c r="K423" i="10"/>
  <c r="K424" i="10"/>
  <c r="K425" i="10"/>
  <c r="K426" i="10"/>
  <c r="K427" i="10"/>
  <c r="K428" i="10"/>
  <c r="K429" i="10"/>
  <c r="K430" i="10"/>
  <c r="K431" i="10"/>
  <c r="K432" i="10"/>
  <c r="K433" i="10"/>
  <c r="K434" i="10"/>
  <c r="K435" i="10"/>
  <c r="K436" i="10"/>
  <c r="K437" i="10"/>
  <c r="K438" i="10"/>
  <c r="K439" i="10"/>
  <c r="K440" i="10"/>
  <c r="K441" i="10"/>
  <c r="K442" i="10"/>
  <c r="K443" i="10"/>
  <c r="K444" i="10"/>
  <c r="K445" i="10"/>
  <c r="K446" i="10"/>
  <c r="K447" i="10"/>
  <c r="K448" i="10"/>
  <c r="K449" i="10"/>
  <c r="K450" i="10"/>
  <c r="K451" i="10"/>
  <c r="K452" i="10"/>
  <c r="K453" i="10"/>
  <c r="K454" i="10"/>
  <c r="K455" i="10"/>
  <c r="K456" i="10"/>
  <c r="K457" i="10"/>
  <c r="K458" i="10"/>
  <c r="K459" i="10"/>
  <c r="K460" i="10"/>
  <c r="K461" i="10"/>
  <c r="K462" i="10"/>
  <c r="K463" i="10"/>
  <c r="K464" i="10"/>
  <c r="K465" i="10"/>
  <c r="K466" i="10"/>
  <c r="K467" i="10"/>
  <c r="K468" i="10"/>
  <c r="K469" i="10"/>
  <c r="K470" i="10"/>
  <c r="K471" i="10"/>
  <c r="K472" i="10"/>
  <c r="K473" i="10"/>
  <c r="K474" i="10"/>
  <c r="K475" i="10"/>
  <c r="K476" i="10"/>
  <c r="K477" i="10"/>
  <c r="K478" i="10"/>
  <c r="K479" i="10"/>
  <c r="K480" i="10"/>
  <c r="K481" i="10"/>
  <c r="K482" i="10"/>
  <c r="K483" i="10"/>
  <c r="K484" i="10"/>
  <c r="K485" i="10"/>
  <c r="K486" i="10"/>
  <c r="K487" i="10"/>
  <c r="K488" i="10"/>
  <c r="K489" i="10"/>
  <c r="K490" i="10"/>
  <c r="K491" i="10"/>
  <c r="K492" i="10"/>
  <c r="K493" i="10"/>
  <c r="K494" i="10"/>
  <c r="K495" i="10"/>
  <c r="K496" i="10"/>
  <c r="K497" i="10"/>
  <c r="K498" i="10"/>
  <c r="K499" i="10"/>
  <c r="K500" i="10"/>
  <c r="K501" i="10"/>
  <c r="K502" i="10"/>
  <c r="K503" i="10"/>
  <c r="K504" i="10"/>
  <c r="K505" i="10"/>
  <c r="K506" i="10"/>
  <c r="K507" i="10"/>
  <c r="K508" i="10"/>
  <c r="K509" i="10"/>
  <c r="K510" i="10"/>
  <c r="K511" i="10"/>
  <c r="K512" i="10"/>
  <c r="K513" i="10"/>
  <c r="K514" i="10"/>
  <c r="K515" i="10"/>
  <c r="K516" i="10"/>
  <c r="K517" i="10"/>
  <c r="K518" i="10"/>
  <c r="K519" i="10"/>
  <c r="K520" i="10"/>
  <c r="K521" i="10"/>
  <c r="K522" i="10"/>
  <c r="K523" i="10"/>
  <c r="K524" i="10"/>
  <c r="K525" i="10"/>
  <c r="K526" i="10"/>
  <c r="K527" i="10"/>
  <c r="K528" i="10"/>
  <c r="K529" i="10"/>
  <c r="K530" i="10"/>
  <c r="K531" i="10"/>
  <c r="K532" i="10"/>
  <c r="K533" i="10"/>
  <c r="K534" i="10"/>
  <c r="K535" i="10"/>
  <c r="K536" i="10"/>
  <c r="K537" i="10"/>
  <c r="K538" i="10"/>
  <c r="K539" i="10"/>
  <c r="K540" i="10"/>
  <c r="K541" i="10"/>
  <c r="K542" i="10"/>
  <c r="K543" i="10"/>
  <c r="K544" i="10"/>
  <c r="K545" i="10"/>
  <c r="K546" i="10"/>
  <c r="K547" i="10"/>
  <c r="K548" i="10"/>
  <c r="K549" i="10"/>
  <c r="K550" i="10"/>
  <c r="K551" i="10"/>
  <c r="K552" i="10"/>
  <c r="K553" i="10"/>
  <c r="K554" i="10"/>
  <c r="K555" i="10"/>
  <c r="K556" i="10"/>
  <c r="K557" i="10"/>
  <c r="K558" i="10"/>
  <c r="K559" i="10"/>
  <c r="K560" i="10"/>
  <c r="K561" i="10"/>
  <c r="K562" i="10"/>
  <c r="K563" i="10"/>
  <c r="K564" i="10"/>
  <c r="K565" i="10"/>
  <c r="K566" i="10"/>
  <c r="K567" i="10"/>
  <c r="K568" i="10"/>
  <c r="K569" i="10"/>
  <c r="K570" i="10"/>
  <c r="K571" i="10"/>
  <c r="K572" i="10"/>
  <c r="K573" i="10"/>
  <c r="K574" i="10"/>
  <c r="K575" i="10"/>
  <c r="K576" i="10"/>
  <c r="K577" i="10"/>
  <c r="K578" i="10"/>
  <c r="K579" i="10"/>
  <c r="K580" i="10"/>
  <c r="K581" i="10"/>
  <c r="K582" i="10"/>
  <c r="K583" i="10"/>
  <c r="K584" i="10"/>
  <c r="K585" i="10"/>
  <c r="K586" i="10"/>
  <c r="K587" i="10"/>
  <c r="K588" i="10"/>
  <c r="K589" i="10"/>
  <c r="K590" i="10"/>
  <c r="K591" i="10"/>
  <c r="K592" i="10"/>
  <c r="K593" i="10"/>
  <c r="K594" i="10"/>
  <c r="K595" i="10"/>
  <c r="K596" i="10"/>
  <c r="K597" i="10"/>
  <c r="K598" i="10"/>
  <c r="K599" i="10"/>
  <c r="K600" i="10"/>
  <c r="K601" i="10"/>
  <c r="K602" i="10"/>
  <c r="K603" i="10"/>
  <c r="K604" i="10"/>
  <c r="K605" i="10"/>
  <c r="K606" i="10"/>
  <c r="K607" i="10"/>
  <c r="K608" i="10"/>
  <c r="K609" i="10"/>
  <c r="K610" i="10"/>
  <c r="K611" i="10"/>
  <c r="K612" i="10"/>
  <c r="K613" i="10"/>
  <c r="K614" i="10"/>
  <c r="K615" i="10"/>
  <c r="K616" i="10"/>
  <c r="K617" i="10"/>
  <c r="K618" i="10"/>
  <c r="K619" i="10"/>
  <c r="K620" i="10"/>
  <c r="K621" i="10"/>
  <c r="K622" i="10"/>
  <c r="K623" i="10"/>
  <c r="K624" i="10"/>
  <c r="K625" i="10"/>
  <c r="K626" i="10"/>
  <c r="K627" i="10"/>
  <c r="K628" i="10"/>
  <c r="K629" i="10"/>
  <c r="K630" i="10"/>
  <c r="K631" i="10"/>
  <c r="K632" i="10"/>
  <c r="K633" i="10"/>
  <c r="K634" i="10"/>
  <c r="K635" i="10"/>
  <c r="K636" i="10"/>
  <c r="K637" i="10"/>
  <c r="K638" i="10"/>
  <c r="K639" i="10"/>
  <c r="K640" i="10"/>
  <c r="K641" i="10"/>
  <c r="K642" i="10"/>
  <c r="K643" i="10"/>
  <c r="K644" i="10"/>
  <c r="K645" i="10"/>
  <c r="K646" i="10"/>
  <c r="K647" i="10"/>
  <c r="K648" i="10"/>
  <c r="K649" i="10"/>
  <c r="K650" i="10"/>
  <c r="K651" i="10"/>
  <c r="K652" i="10"/>
  <c r="K653" i="10"/>
  <c r="K654" i="10"/>
  <c r="K655" i="10"/>
  <c r="K656" i="10"/>
  <c r="K657" i="10"/>
  <c r="K658" i="10"/>
  <c r="K659" i="10"/>
  <c r="K660" i="10"/>
  <c r="K661" i="10"/>
  <c r="K662" i="10"/>
  <c r="K663" i="10"/>
  <c r="K664" i="10"/>
  <c r="K665" i="10"/>
  <c r="K666" i="10"/>
  <c r="K667" i="10"/>
  <c r="K668" i="10"/>
  <c r="K669" i="10"/>
  <c r="K670" i="10"/>
  <c r="K671" i="10"/>
  <c r="K672" i="10"/>
  <c r="K673" i="10"/>
  <c r="K674" i="10"/>
  <c r="K675" i="10"/>
  <c r="K676" i="10"/>
  <c r="K677" i="10"/>
  <c r="K678" i="10"/>
  <c r="K679" i="10"/>
  <c r="K680" i="10"/>
  <c r="K681" i="10"/>
  <c r="K682" i="10"/>
  <c r="K683" i="10"/>
  <c r="K684" i="10"/>
  <c r="K685" i="10"/>
  <c r="K686" i="10"/>
  <c r="K687" i="10"/>
  <c r="K688" i="10"/>
  <c r="K689" i="10"/>
  <c r="K690" i="10"/>
  <c r="K691" i="10"/>
  <c r="K3" i="10"/>
  <c r="J4" i="10"/>
  <c r="L4" i="10" s="1"/>
  <c r="J5" i="10"/>
  <c r="J6" i="10"/>
  <c r="L6" i="10" s="1"/>
  <c r="J7" i="10"/>
  <c r="L7" i="10" s="1"/>
  <c r="J8" i="10"/>
  <c r="L8" i="10" s="1"/>
  <c r="J9" i="10"/>
  <c r="J10" i="10"/>
  <c r="L10" i="10" s="1"/>
  <c r="J11" i="10"/>
  <c r="L11" i="10" s="1"/>
  <c r="J12" i="10"/>
  <c r="L12" i="10" s="1"/>
  <c r="J13" i="10"/>
  <c r="J14" i="10"/>
  <c r="L14" i="10" s="1"/>
  <c r="J15" i="10"/>
  <c r="L15" i="10" s="1"/>
  <c r="J16" i="10"/>
  <c r="L16" i="10" s="1"/>
  <c r="J17" i="10"/>
  <c r="J18" i="10"/>
  <c r="L18" i="10" s="1"/>
  <c r="J19" i="10"/>
  <c r="L19" i="10" s="1"/>
  <c r="J20" i="10"/>
  <c r="L20" i="10" s="1"/>
  <c r="J21" i="10"/>
  <c r="J22" i="10"/>
  <c r="L22" i="10" s="1"/>
  <c r="J23" i="10"/>
  <c r="L23" i="10" s="1"/>
  <c r="J24" i="10"/>
  <c r="L24" i="10" s="1"/>
  <c r="J25" i="10"/>
  <c r="J26" i="10"/>
  <c r="L26" i="10" s="1"/>
  <c r="J27" i="10"/>
  <c r="L27" i="10" s="1"/>
  <c r="J28" i="10"/>
  <c r="L28" i="10" s="1"/>
  <c r="J29" i="10"/>
  <c r="J30" i="10"/>
  <c r="L30" i="10" s="1"/>
  <c r="J31" i="10"/>
  <c r="L31" i="10" s="1"/>
  <c r="J32" i="10"/>
  <c r="L32" i="10" s="1"/>
  <c r="J33" i="10"/>
  <c r="J34" i="10"/>
  <c r="L34" i="10" s="1"/>
  <c r="J35" i="10"/>
  <c r="L35" i="10" s="1"/>
  <c r="J36" i="10"/>
  <c r="L36" i="10" s="1"/>
  <c r="J37" i="10"/>
  <c r="J38" i="10"/>
  <c r="L38" i="10" s="1"/>
  <c r="J39" i="10"/>
  <c r="L39" i="10" s="1"/>
  <c r="J40" i="10"/>
  <c r="L40" i="10" s="1"/>
  <c r="J41" i="10"/>
  <c r="J42" i="10"/>
  <c r="L42" i="10" s="1"/>
  <c r="J43" i="10"/>
  <c r="L43" i="10" s="1"/>
  <c r="J44" i="10"/>
  <c r="L44" i="10" s="1"/>
  <c r="J45" i="10"/>
  <c r="J46" i="10"/>
  <c r="L46" i="10" s="1"/>
  <c r="J47" i="10"/>
  <c r="L47" i="10" s="1"/>
  <c r="J48" i="10"/>
  <c r="L48" i="10" s="1"/>
  <c r="J49" i="10"/>
  <c r="J50" i="10"/>
  <c r="L50" i="10" s="1"/>
  <c r="J51" i="10"/>
  <c r="L51" i="10" s="1"/>
  <c r="J52" i="10"/>
  <c r="L52" i="10" s="1"/>
  <c r="J53" i="10"/>
  <c r="J54" i="10"/>
  <c r="L54" i="10" s="1"/>
  <c r="J55" i="10"/>
  <c r="L55" i="10" s="1"/>
  <c r="J56" i="10"/>
  <c r="L56" i="10" s="1"/>
  <c r="J57" i="10"/>
  <c r="J58" i="10"/>
  <c r="L58" i="10" s="1"/>
  <c r="J59" i="10"/>
  <c r="L59" i="10" s="1"/>
  <c r="J60" i="10"/>
  <c r="L60" i="10" s="1"/>
  <c r="J61" i="10"/>
  <c r="J62" i="10"/>
  <c r="L62" i="10" s="1"/>
  <c r="J63" i="10"/>
  <c r="L63" i="10" s="1"/>
  <c r="J64" i="10"/>
  <c r="L64" i="10" s="1"/>
  <c r="J65" i="10"/>
  <c r="J66" i="10"/>
  <c r="L66" i="10" s="1"/>
  <c r="J67" i="10"/>
  <c r="L67" i="10" s="1"/>
  <c r="J68" i="10"/>
  <c r="L68" i="10" s="1"/>
  <c r="J69" i="10"/>
  <c r="J70" i="10"/>
  <c r="L70" i="10" s="1"/>
  <c r="J71" i="10"/>
  <c r="L71" i="10" s="1"/>
  <c r="J72" i="10"/>
  <c r="L72" i="10" s="1"/>
  <c r="J73" i="10"/>
  <c r="J74" i="10"/>
  <c r="L74" i="10" s="1"/>
  <c r="J75" i="10"/>
  <c r="L75" i="10" s="1"/>
  <c r="J76" i="10"/>
  <c r="L76" i="10" s="1"/>
  <c r="J77" i="10"/>
  <c r="J78" i="10"/>
  <c r="L78" i="10" s="1"/>
  <c r="J79" i="10"/>
  <c r="L79" i="10" s="1"/>
  <c r="J80" i="10"/>
  <c r="L80" i="10" s="1"/>
  <c r="J81" i="10"/>
  <c r="J82" i="10"/>
  <c r="L82" i="10" s="1"/>
  <c r="J83" i="10"/>
  <c r="L83" i="10" s="1"/>
  <c r="J84" i="10"/>
  <c r="L84" i="10" s="1"/>
  <c r="J85" i="10"/>
  <c r="J86" i="10"/>
  <c r="L86" i="10" s="1"/>
  <c r="J87" i="10"/>
  <c r="L87" i="10" s="1"/>
  <c r="J88" i="10"/>
  <c r="L88" i="10" s="1"/>
  <c r="J89" i="10"/>
  <c r="J90" i="10"/>
  <c r="L90" i="10" s="1"/>
  <c r="J91" i="10"/>
  <c r="L91" i="10" s="1"/>
  <c r="J92" i="10"/>
  <c r="L92" i="10" s="1"/>
  <c r="J93" i="10"/>
  <c r="J94" i="10"/>
  <c r="L94" i="10" s="1"/>
  <c r="J95" i="10"/>
  <c r="L95" i="10" s="1"/>
  <c r="J96" i="10"/>
  <c r="L96" i="10" s="1"/>
  <c r="J97" i="10"/>
  <c r="J98" i="10"/>
  <c r="L98" i="10" s="1"/>
  <c r="J99" i="10"/>
  <c r="L99" i="10" s="1"/>
  <c r="J100" i="10"/>
  <c r="L100" i="10" s="1"/>
  <c r="J101" i="10"/>
  <c r="J102" i="10"/>
  <c r="L102" i="10" s="1"/>
  <c r="J103" i="10"/>
  <c r="L103" i="10" s="1"/>
  <c r="J104" i="10"/>
  <c r="L104" i="10" s="1"/>
  <c r="J105" i="10"/>
  <c r="J106" i="10"/>
  <c r="L106" i="10" s="1"/>
  <c r="J107" i="10"/>
  <c r="L107" i="10" s="1"/>
  <c r="J108" i="10"/>
  <c r="L108" i="10" s="1"/>
  <c r="J109" i="10"/>
  <c r="J110" i="10"/>
  <c r="L110" i="10" s="1"/>
  <c r="J111" i="10"/>
  <c r="L111" i="10" s="1"/>
  <c r="J112" i="10"/>
  <c r="L112" i="10" s="1"/>
  <c r="J113" i="10"/>
  <c r="J114" i="10"/>
  <c r="L114" i="10" s="1"/>
  <c r="J115" i="10"/>
  <c r="L115" i="10" s="1"/>
  <c r="J116" i="10"/>
  <c r="L116" i="10" s="1"/>
  <c r="J117" i="10"/>
  <c r="J118" i="10"/>
  <c r="L118" i="10" s="1"/>
  <c r="J119" i="10"/>
  <c r="L119" i="10" s="1"/>
  <c r="J120" i="10"/>
  <c r="L120" i="10" s="1"/>
  <c r="J121" i="10"/>
  <c r="J122" i="10"/>
  <c r="L122" i="10" s="1"/>
  <c r="J123" i="10"/>
  <c r="L123" i="10" s="1"/>
  <c r="J124" i="10"/>
  <c r="L124" i="10" s="1"/>
  <c r="J125" i="10"/>
  <c r="J126" i="10"/>
  <c r="L126" i="10" s="1"/>
  <c r="J127" i="10"/>
  <c r="L127" i="10" s="1"/>
  <c r="J128" i="10"/>
  <c r="L128" i="10" s="1"/>
  <c r="J129" i="10"/>
  <c r="J130" i="10"/>
  <c r="L130" i="10" s="1"/>
  <c r="J131" i="10"/>
  <c r="L131" i="10" s="1"/>
  <c r="J132" i="10"/>
  <c r="L132" i="10" s="1"/>
  <c r="J133" i="10"/>
  <c r="J134" i="10"/>
  <c r="L134" i="10" s="1"/>
  <c r="J135" i="10"/>
  <c r="L135" i="10" s="1"/>
  <c r="J136" i="10"/>
  <c r="L136" i="10" s="1"/>
  <c r="J137" i="10"/>
  <c r="J138" i="10"/>
  <c r="L138" i="10" s="1"/>
  <c r="J139" i="10"/>
  <c r="L139" i="10" s="1"/>
  <c r="J140" i="10"/>
  <c r="L140" i="10" s="1"/>
  <c r="J141" i="10"/>
  <c r="J142" i="10"/>
  <c r="L142" i="10" s="1"/>
  <c r="J143" i="10"/>
  <c r="L143" i="10" s="1"/>
  <c r="J144" i="10"/>
  <c r="L144" i="10" s="1"/>
  <c r="J145" i="10"/>
  <c r="J146" i="10"/>
  <c r="L146" i="10" s="1"/>
  <c r="J147" i="10"/>
  <c r="L147" i="10" s="1"/>
  <c r="J148" i="10"/>
  <c r="L148" i="10" s="1"/>
  <c r="J149" i="10"/>
  <c r="J150" i="10"/>
  <c r="L150" i="10" s="1"/>
  <c r="J151" i="10"/>
  <c r="L151" i="10" s="1"/>
  <c r="J152" i="10"/>
  <c r="L152" i="10" s="1"/>
  <c r="J153" i="10"/>
  <c r="J154" i="10"/>
  <c r="L154" i="10" s="1"/>
  <c r="J155" i="10"/>
  <c r="L155" i="10" s="1"/>
  <c r="J156" i="10"/>
  <c r="L156" i="10" s="1"/>
  <c r="J157" i="10"/>
  <c r="J158" i="10"/>
  <c r="L158" i="10" s="1"/>
  <c r="J159" i="10"/>
  <c r="L159" i="10" s="1"/>
  <c r="J160" i="10"/>
  <c r="L160" i="10" s="1"/>
  <c r="J161" i="10"/>
  <c r="J162" i="10"/>
  <c r="L162" i="10" s="1"/>
  <c r="J163" i="10"/>
  <c r="L163" i="10" s="1"/>
  <c r="J164" i="10"/>
  <c r="L164" i="10" s="1"/>
  <c r="J165" i="10"/>
  <c r="J166" i="10"/>
  <c r="L166" i="10" s="1"/>
  <c r="J167" i="10"/>
  <c r="L167" i="10" s="1"/>
  <c r="J168" i="10"/>
  <c r="L168" i="10" s="1"/>
  <c r="J169" i="10"/>
  <c r="J170" i="10"/>
  <c r="L170" i="10" s="1"/>
  <c r="J171" i="10"/>
  <c r="L171" i="10" s="1"/>
  <c r="J172" i="10"/>
  <c r="L172" i="10" s="1"/>
  <c r="J173" i="10"/>
  <c r="J174" i="10"/>
  <c r="L174" i="10" s="1"/>
  <c r="J175" i="10"/>
  <c r="L175" i="10" s="1"/>
  <c r="J176" i="10"/>
  <c r="L176" i="10" s="1"/>
  <c r="J177" i="10"/>
  <c r="J178" i="10"/>
  <c r="L178" i="10" s="1"/>
  <c r="J179" i="10"/>
  <c r="L179" i="10" s="1"/>
  <c r="J180" i="10"/>
  <c r="L180" i="10" s="1"/>
  <c r="J181" i="10"/>
  <c r="J182" i="10"/>
  <c r="L182" i="10" s="1"/>
  <c r="J183" i="10"/>
  <c r="L183" i="10" s="1"/>
  <c r="J184" i="10"/>
  <c r="L184" i="10" s="1"/>
  <c r="J185" i="10"/>
  <c r="J186" i="10"/>
  <c r="L186" i="10" s="1"/>
  <c r="J187" i="10"/>
  <c r="L187" i="10" s="1"/>
  <c r="J188" i="10"/>
  <c r="L188" i="10" s="1"/>
  <c r="J189" i="10"/>
  <c r="J190" i="10"/>
  <c r="L190" i="10" s="1"/>
  <c r="J191" i="10"/>
  <c r="L191" i="10" s="1"/>
  <c r="J192" i="10"/>
  <c r="L192" i="10" s="1"/>
  <c r="J193" i="10"/>
  <c r="J194" i="10"/>
  <c r="L194" i="10" s="1"/>
  <c r="J195" i="10"/>
  <c r="L195" i="10" s="1"/>
  <c r="J196" i="10"/>
  <c r="L196" i="10" s="1"/>
  <c r="J197" i="10"/>
  <c r="J198" i="10"/>
  <c r="L198" i="10" s="1"/>
  <c r="J199" i="10"/>
  <c r="L199" i="10" s="1"/>
  <c r="J200" i="10"/>
  <c r="L200" i="10" s="1"/>
  <c r="J201" i="10"/>
  <c r="J202" i="10"/>
  <c r="L202" i="10" s="1"/>
  <c r="J203" i="10"/>
  <c r="L203" i="10" s="1"/>
  <c r="J204" i="10"/>
  <c r="L204" i="10" s="1"/>
  <c r="J205" i="10"/>
  <c r="J206" i="10"/>
  <c r="L206" i="10" s="1"/>
  <c r="J207" i="10"/>
  <c r="L207" i="10" s="1"/>
  <c r="J208" i="10"/>
  <c r="L208" i="10" s="1"/>
  <c r="J209" i="10"/>
  <c r="J210" i="10"/>
  <c r="L210" i="10" s="1"/>
  <c r="J211" i="10"/>
  <c r="L211" i="10" s="1"/>
  <c r="J212" i="10"/>
  <c r="L212" i="10" s="1"/>
  <c r="J213" i="10"/>
  <c r="J214" i="10"/>
  <c r="L214" i="10" s="1"/>
  <c r="J215" i="10"/>
  <c r="L215" i="10" s="1"/>
  <c r="J216" i="10"/>
  <c r="L216" i="10" s="1"/>
  <c r="J217" i="10"/>
  <c r="J218" i="10"/>
  <c r="L218" i="10" s="1"/>
  <c r="J219" i="10"/>
  <c r="L219" i="10" s="1"/>
  <c r="J220" i="10"/>
  <c r="L220" i="10" s="1"/>
  <c r="J221" i="10"/>
  <c r="J222" i="10"/>
  <c r="L222" i="10" s="1"/>
  <c r="J223" i="10"/>
  <c r="L223" i="10" s="1"/>
  <c r="J224" i="10"/>
  <c r="L224" i="10" s="1"/>
  <c r="J225" i="10"/>
  <c r="J226" i="10"/>
  <c r="L226" i="10" s="1"/>
  <c r="J227" i="10"/>
  <c r="L227" i="10" s="1"/>
  <c r="J228" i="10"/>
  <c r="L228" i="10" s="1"/>
  <c r="J229" i="10"/>
  <c r="J230" i="10"/>
  <c r="L230" i="10" s="1"/>
  <c r="J231" i="10"/>
  <c r="L231" i="10" s="1"/>
  <c r="J232" i="10"/>
  <c r="L232" i="10" s="1"/>
  <c r="J233" i="10"/>
  <c r="J234" i="10"/>
  <c r="L234" i="10" s="1"/>
  <c r="J235" i="10"/>
  <c r="L235" i="10" s="1"/>
  <c r="J236" i="10"/>
  <c r="L236" i="10" s="1"/>
  <c r="J237" i="10"/>
  <c r="J238" i="10"/>
  <c r="L238" i="10" s="1"/>
  <c r="J239" i="10"/>
  <c r="L239" i="10" s="1"/>
  <c r="J240" i="10"/>
  <c r="L240" i="10" s="1"/>
  <c r="J241" i="10"/>
  <c r="J242" i="10"/>
  <c r="L242" i="10" s="1"/>
  <c r="J243" i="10"/>
  <c r="L243" i="10" s="1"/>
  <c r="J244" i="10"/>
  <c r="L244" i="10" s="1"/>
  <c r="J245" i="10"/>
  <c r="J246" i="10"/>
  <c r="L246" i="10" s="1"/>
  <c r="J247" i="10"/>
  <c r="L247" i="10" s="1"/>
  <c r="J248" i="10"/>
  <c r="L248" i="10" s="1"/>
  <c r="J249" i="10"/>
  <c r="J250" i="10"/>
  <c r="L250" i="10" s="1"/>
  <c r="J251" i="10"/>
  <c r="L251" i="10" s="1"/>
  <c r="J252" i="10"/>
  <c r="L252" i="10" s="1"/>
  <c r="J253" i="10"/>
  <c r="J254" i="10"/>
  <c r="L254" i="10" s="1"/>
  <c r="J255" i="10"/>
  <c r="L255" i="10" s="1"/>
  <c r="J256" i="10"/>
  <c r="L256" i="10" s="1"/>
  <c r="J257" i="10"/>
  <c r="J258" i="10"/>
  <c r="L258" i="10" s="1"/>
  <c r="J259" i="10"/>
  <c r="L259" i="10" s="1"/>
  <c r="J260" i="10"/>
  <c r="L260" i="10" s="1"/>
  <c r="J261" i="10"/>
  <c r="J262" i="10"/>
  <c r="L262" i="10" s="1"/>
  <c r="J263" i="10"/>
  <c r="L263" i="10" s="1"/>
  <c r="J264" i="10"/>
  <c r="L264" i="10" s="1"/>
  <c r="J265" i="10"/>
  <c r="J266" i="10"/>
  <c r="L266" i="10" s="1"/>
  <c r="J267" i="10"/>
  <c r="L267" i="10" s="1"/>
  <c r="J268" i="10"/>
  <c r="L268" i="10" s="1"/>
  <c r="J269" i="10"/>
  <c r="J270" i="10"/>
  <c r="L270" i="10" s="1"/>
  <c r="J271" i="10"/>
  <c r="L271" i="10" s="1"/>
  <c r="J272" i="10"/>
  <c r="L272" i="10" s="1"/>
  <c r="J273" i="10"/>
  <c r="J274" i="10"/>
  <c r="L274" i="10" s="1"/>
  <c r="J275" i="10"/>
  <c r="L275" i="10" s="1"/>
  <c r="J276" i="10"/>
  <c r="L276" i="10" s="1"/>
  <c r="J277" i="10"/>
  <c r="J278" i="10"/>
  <c r="L278" i="10" s="1"/>
  <c r="J279" i="10"/>
  <c r="L279" i="10" s="1"/>
  <c r="J280" i="10"/>
  <c r="L280" i="10" s="1"/>
  <c r="J281" i="10"/>
  <c r="J282" i="10"/>
  <c r="L282" i="10" s="1"/>
  <c r="J283" i="10"/>
  <c r="L283" i="10" s="1"/>
  <c r="J284" i="10"/>
  <c r="L284" i="10" s="1"/>
  <c r="J285" i="10"/>
  <c r="J286" i="10"/>
  <c r="L286" i="10" s="1"/>
  <c r="J287" i="10"/>
  <c r="L287" i="10" s="1"/>
  <c r="J288" i="10"/>
  <c r="L288" i="10" s="1"/>
  <c r="J289" i="10"/>
  <c r="J290" i="10"/>
  <c r="L290" i="10" s="1"/>
  <c r="J291" i="10"/>
  <c r="L291" i="10" s="1"/>
  <c r="J292" i="10"/>
  <c r="L292" i="10" s="1"/>
  <c r="J293" i="10"/>
  <c r="J294" i="10"/>
  <c r="L294" i="10" s="1"/>
  <c r="J295" i="10"/>
  <c r="L295" i="10" s="1"/>
  <c r="J296" i="10"/>
  <c r="L296" i="10" s="1"/>
  <c r="J297" i="10"/>
  <c r="J298" i="10"/>
  <c r="L298" i="10" s="1"/>
  <c r="J299" i="10"/>
  <c r="L299" i="10" s="1"/>
  <c r="J300" i="10"/>
  <c r="L300" i="10" s="1"/>
  <c r="J301" i="10"/>
  <c r="J302" i="10"/>
  <c r="L302" i="10" s="1"/>
  <c r="J303" i="10"/>
  <c r="L303" i="10" s="1"/>
  <c r="J304" i="10"/>
  <c r="L304" i="10" s="1"/>
  <c r="J305" i="10"/>
  <c r="J306" i="10"/>
  <c r="L306" i="10" s="1"/>
  <c r="J307" i="10"/>
  <c r="L307" i="10" s="1"/>
  <c r="J308" i="10"/>
  <c r="L308" i="10" s="1"/>
  <c r="J309" i="10"/>
  <c r="J310" i="10"/>
  <c r="L310" i="10" s="1"/>
  <c r="J311" i="10"/>
  <c r="L311" i="10" s="1"/>
  <c r="J312" i="10"/>
  <c r="L312" i="10" s="1"/>
  <c r="J313" i="10"/>
  <c r="J314" i="10"/>
  <c r="L314" i="10" s="1"/>
  <c r="J315" i="10"/>
  <c r="L315" i="10" s="1"/>
  <c r="J316" i="10"/>
  <c r="L316" i="10" s="1"/>
  <c r="J317" i="10"/>
  <c r="J318" i="10"/>
  <c r="L318" i="10" s="1"/>
  <c r="J319" i="10"/>
  <c r="L319" i="10" s="1"/>
  <c r="J320" i="10"/>
  <c r="L320" i="10" s="1"/>
  <c r="J321" i="10"/>
  <c r="J322" i="10"/>
  <c r="L322" i="10" s="1"/>
  <c r="J323" i="10"/>
  <c r="L323" i="10" s="1"/>
  <c r="J324" i="10"/>
  <c r="L324" i="10" s="1"/>
  <c r="J325" i="10"/>
  <c r="J326" i="10"/>
  <c r="L326" i="10" s="1"/>
  <c r="J327" i="10"/>
  <c r="L327" i="10" s="1"/>
  <c r="J328" i="10"/>
  <c r="L328" i="10" s="1"/>
  <c r="J329" i="10"/>
  <c r="J330" i="10"/>
  <c r="L330" i="10" s="1"/>
  <c r="J331" i="10"/>
  <c r="L331" i="10" s="1"/>
  <c r="J332" i="10"/>
  <c r="L332" i="10" s="1"/>
  <c r="J333" i="10"/>
  <c r="J334" i="10"/>
  <c r="L334" i="10" s="1"/>
  <c r="J335" i="10"/>
  <c r="L335" i="10" s="1"/>
  <c r="J336" i="10"/>
  <c r="L336" i="10" s="1"/>
  <c r="J337" i="10"/>
  <c r="J338" i="10"/>
  <c r="L338" i="10" s="1"/>
  <c r="J339" i="10"/>
  <c r="L339" i="10" s="1"/>
  <c r="J340" i="10"/>
  <c r="L340" i="10" s="1"/>
  <c r="J341" i="10"/>
  <c r="J342" i="10"/>
  <c r="L342" i="10" s="1"/>
  <c r="J343" i="10"/>
  <c r="L343" i="10" s="1"/>
  <c r="J344" i="10"/>
  <c r="L344" i="10" s="1"/>
  <c r="J345" i="10"/>
  <c r="J346" i="10"/>
  <c r="L346" i="10" s="1"/>
  <c r="J347" i="10"/>
  <c r="L347" i="10" s="1"/>
  <c r="J348" i="10"/>
  <c r="L348" i="10" s="1"/>
  <c r="J349" i="10"/>
  <c r="J350" i="10"/>
  <c r="L350" i="10" s="1"/>
  <c r="J351" i="10"/>
  <c r="L351" i="10" s="1"/>
  <c r="J352" i="10"/>
  <c r="L352" i="10" s="1"/>
  <c r="J353" i="10"/>
  <c r="J354" i="10"/>
  <c r="L354" i="10" s="1"/>
  <c r="J355" i="10"/>
  <c r="L355" i="10" s="1"/>
  <c r="J356" i="10"/>
  <c r="L356" i="10" s="1"/>
  <c r="J357" i="10"/>
  <c r="J358" i="10"/>
  <c r="L358" i="10" s="1"/>
  <c r="J359" i="10"/>
  <c r="L359" i="10" s="1"/>
  <c r="J360" i="10"/>
  <c r="L360" i="10" s="1"/>
  <c r="J361" i="10"/>
  <c r="L361" i="10" s="1"/>
  <c r="J362" i="10"/>
  <c r="L362" i="10" s="1"/>
  <c r="J363" i="10"/>
  <c r="L363" i="10" s="1"/>
  <c r="J364" i="10"/>
  <c r="L364" i="10" s="1"/>
  <c r="J365" i="10"/>
  <c r="L365" i="10" s="1"/>
  <c r="J366" i="10"/>
  <c r="L366" i="10" s="1"/>
  <c r="J367" i="10"/>
  <c r="L367" i="10" s="1"/>
  <c r="J368" i="10"/>
  <c r="L368" i="10" s="1"/>
  <c r="J369" i="10"/>
  <c r="L369" i="10" s="1"/>
  <c r="J370" i="10"/>
  <c r="L370" i="10" s="1"/>
  <c r="J371" i="10"/>
  <c r="L371" i="10" s="1"/>
  <c r="J372" i="10"/>
  <c r="L372" i="10" s="1"/>
  <c r="J373" i="10"/>
  <c r="L373" i="10" s="1"/>
  <c r="J374" i="10"/>
  <c r="L374" i="10" s="1"/>
  <c r="J375" i="10"/>
  <c r="L375" i="10" s="1"/>
  <c r="J376" i="10"/>
  <c r="L376" i="10" s="1"/>
  <c r="J377" i="10"/>
  <c r="L377" i="10" s="1"/>
  <c r="J378" i="10"/>
  <c r="L378" i="10" s="1"/>
  <c r="J379" i="10"/>
  <c r="L379" i="10" s="1"/>
  <c r="J380" i="10"/>
  <c r="L380" i="10" s="1"/>
  <c r="J381" i="10"/>
  <c r="L381" i="10" s="1"/>
  <c r="J382" i="10"/>
  <c r="L382" i="10" s="1"/>
  <c r="J383" i="10"/>
  <c r="L383" i="10" s="1"/>
  <c r="J384" i="10"/>
  <c r="L384" i="10" s="1"/>
  <c r="J385" i="10"/>
  <c r="L385" i="10" s="1"/>
  <c r="J386" i="10"/>
  <c r="L386" i="10" s="1"/>
  <c r="J387" i="10"/>
  <c r="L387" i="10" s="1"/>
  <c r="J388" i="10"/>
  <c r="L388" i="10" s="1"/>
  <c r="J389" i="10"/>
  <c r="L389" i="10" s="1"/>
  <c r="J390" i="10"/>
  <c r="L390" i="10" s="1"/>
  <c r="J391" i="10"/>
  <c r="L391" i="10" s="1"/>
  <c r="J392" i="10"/>
  <c r="L392" i="10" s="1"/>
  <c r="J393" i="10"/>
  <c r="L393" i="10" s="1"/>
  <c r="J394" i="10"/>
  <c r="L394" i="10" s="1"/>
  <c r="J395" i="10"/>
  <c r="L395" i="10" s="1"/>
  <c r="J396" i="10"/>
  <c r="L396" i="10" s="1"/>
  <c r="J397" i="10"/>
  <c r="L397" i="10" s="1"/>
  <c r="J398" i="10"/>
  <c r="L398" i="10" s="1"/>
  <c r="J399" i="10"/>
  <c r="L399" i="10" s="1"/>
  <c r="J400" i="10"/>
  <c r="L400" i="10" s="1"/>
  <c r="J401" i="10"/>
  <c r="L401" i="10" s="1"/>
  <c r="J402" i="10"/>
  <c r="L402" i="10" s="1"/>
  <c r="J403" i="10"/>
  <c r="L403" i="10" s="1"/>
  <c r="J404" i="10"/>
  <c r="L404" i="10" s="1"/>
  <c r="J405" i="10"/>
  <c r="L405" i="10" s="1"/>
  <c r="J406" i="10"/>
  <c r="L406" i="10" s="1"/>
  <c r="J407" i="10"/>
  <c r="L407" i="10" s="1"/>
  <c r="J408" i="10"/>
  <c r="L408" i="10" s="1"/>
  <c r="J409" i="10"/>
  <c r="L409" i="10" s="1"/>
  <c r="J410" i="10"/>
  <c r="L410" i="10" s="1"/>
  <c r="J411" i="10"/>
  <c r="L411" i="10" s="1"/>
  <c r="J412" i="10"/>
  <c r="L412" i="10" s="1"/>
  <c r="J413" i="10"/>
  <c r="L413" i="10" s="1"/>
  <c r="J414" i="10"/>
  <c r="L414" i="10" s="1"/>
  <c r="J415" i="10"/>
  <c r="L415" i="10" s="1"/>
  <c r="J416" i="10"/>
  <c r="L416" i="10" s="1"/>
  <c r="J417" i="10"/>
  <c r="L417" i="10" s="1"/>
  <c r="J418" i="10"/>
  <c r="L418" i="10" s="1"/>
  <c r="J419" i="10"/>
  <c r="L419" i="10" s="1"/>
  <c r="J420" i="10"/>
  <c r="L420" i="10" s="1"/>
  <c r="J421" i="10"/>
  <c r="L421" i="10" s="1"/>
  <c r="J422" i="10"/>
  <c r="L422" i="10" s="1"/>
  <c r="J423" i="10"/>
  <c r="L423" i="10" s="1"/>
  <c r="J424" i="10"/>
  <c r="L424" i="10" s="1"/>
  <c r="J425" i="10"/>
  <c r="L425" i="10" s="1"/>
  <c r="J426" i="10"/>
  <c r="L426" i="10" s="1"/>
  <c r="J427" i="10"/>
  <c r="L427" i="10" s="1"/>
  <c r="J428" i="10"/>
  <c r="L428" i="10" s="1"/>
  <c r="J429" i="10"/>
  <c r="L429" i="10" s="1"/>
  <c r="J430" i="10"/>
  <c r="L430" i="10" s="1"/>
  <c r="J431" i="10"/>
  <c r="L431" i="10" s="1"/>
  <c r="J432" i="10"/>
  <c r="L432" i="10" s="1"/>
  <c r="J433" i="10"/>
  <c r="L433" i="10" s="1"/>
  <c r="J434" i="10"/>
  <c r="L434" i="10" s="1"/>
  <c r="J435" i="10"/>
  <c r="L435" i="10" s="1"/>
  <c r="J436" i="10"/>
  <c r="L436" i="10" s="1"/>
  <c r="J437" i="10"/>
  <c r="L437" i="10" s="1"/>
  <c r="J438" i="10"/>
  <c r="L438" i="10" s="1"/>
  <c r="J439" i="10"/>
  <c r="L439" i="10" s="1"/>
  <c r="J440" i="10"/>
  <c r="L440" i="10" s="1"/>
  <c r="J441" i="10"/>
  <c r="L441" i="10" s="1"/>
  <c r="J442" i="10"/>
  <c r="L442" i="10" s="1"/>
  <c r="J443" i="10"/>
  <c r="L443" i="10" s="1"/>
  <c r="J444" i="10"/>
  <c r="L444" i="10" s="1"/>
  <c r="J445" i="10"/>
  <c r="L445" i="10" s="1"/>
  <c r="J446" i="10"/>
  <c r="L446" i="10" s="1"/>
  <c r="J447" i="10"/>
  <c r="L447" i="10" s="1"/>
  <c r="J448" i="10"/>
  <c r="L448" i="10" s="1"/>
  <c r="J449" i="10"/>
  <c r="L449" i="10" s="1"/>
  <c r="J450" i="10"/>
  <c r="L450" i="10" s="1"/>
  <c r="J451" i="10"/>
  <c r="L451" i="10" s="1"/>
  <c r="J452" i="10"/>
  <c r="L452" i="10" s="1"/>
  <c r="J453" i="10"/>
  <c r="L453" i="10" s="1"/>
  <c r="J454" i="10"/>
  <c r="L454" i="10" s="1"/>
  <c r="J455" i="10"/>
  <c r="L455" i="10" s="1"/>
  <c r="J456" i="10"/>
  <c r="L456" i="10" s="1"/>
  <c r="J457" i="10"/>
  <c r="L457" i="10" s="1"/>
  <c r="J458" i="10"/>
  <c r="L458" i="10" s="1"/>
  <c r="J459" i="10"/>
  <c r="L459" i="10" s="1"/>
  <c r="J460" i="10"/>
  <c r="L460" i="10" s="1"/>
  <c r="J461" i="10"/>
  <c r="L461" i="10" s="1"/>
  <c r="J462" i="10"/>
  <c r="L462" i="10" s="1"/>
  <c r="J463" i="10"/>
  <c r="L463" i="10" s="1"/>
  <c r="J464" i="10"/>
  <c r="L464" i="10" s="1"/>
  <c r="J465" i="10"/>
  <c r="L465" i="10" s="1"/>
  <c r="J466" i="10"/>
  <c r="L466" i="10" s="1"/>
  <c r="J467" i="10"/>
  <c r="L467" i="10" s="1"/>
  <c r="J468" i="10"/>
  <c r="L468" i="10" s="1"/>
  <c r="J469" i="10"/>
  <c r="L469" i="10" s="1"/>
  <c r="J470" i="10"/>
  <c r="L470" i="10" s="1"/>
  <c r="J471" i="10"/>
  <c r="L471" i="10" s="1"/>
  <c r="J472" i="10"/>
  <c r="L472" i="10" s="1"/>
  <c r="J473" i="10"/>
  <c r="L473" i="10" s="1"/>
  <c r="J474" i="10"/>
  <c r="L474" i="10" s="1"/>
  <c r="J475" i="10"/>
  <c r="L475" i="10" s="1"/>
  <c r="J476" i="10"/>
  <c r="L476" i="10" s="1"/>
  <c r="J477" i="10"/>
  <c r="L477" i="10" s="1"/>
  <c r="J478" i="10"/>
  <c r="L478" i="10" s="1"/>
  <c r="J479" i="10"/>
  <c r="L479" i="10" s="1"/>
  <c r="J480" i="10"/>
  <c r="L480" i="10" s="1"/>
  <c r="J481" i="10"/>
  <c r="L481" i="10" s="1"/>
  <c r="J482" i="10"/>
  <c r="L482" i="10" s="1"/>
  <c r="J483" i="10"/>
  <c r="L483" i="10" s="1"/>
  <c r="J484" i="10"/>
  <c r="L484" i="10" s="1"/>
  <c r="J485" i="10"/>
  <c r="L485" i="10" s="1"/>
  <c r="J486" i="10"/>
  <c r="L486" i="10" s="1"/>
  <c r="J487" i="10"/>
  <c r="L487" i="10" s="1"/>
  <c r="J488" i="10"/>
  <c r="L488" i="10" s="1"/>
  <c r="J489" i="10"/>
  <c r="L489" i="10" s="1"/>
  <c r="J490" i="10"/>
  <c r="L490" i="10" s="1"/>
  <c r="J491" i="10"/>
  <c r="L491" i="10" s="1"/>
  <c r="J492" i="10"/>
  <c r="L492" i="10" s="1"/>
  <c r="J493" i="10"/>
  <c r="L493" i="10" s="1"/>
  <c r="J494" i="10"/>
  <c r="L494" i="10" s="1"/>
  <c r="J495" i="10"/>
  <c r="L495" i="10" s="1"/>
  <c r="J496" i="10"/>
  <c r="L496" i="10" s="1"/>
  <c r="J497" i="10"/>
  <c r="L497" i="10" s="1"/>
  <c r="J498" i="10"/>
  <c r="L498" i="10" s="1"/>
  <c r="J499" i="10"/>
  <c r="L499" i="10" s="1"/>
  <c r="J500" i="10"/>
  <c r="L500" i="10" s="1"/>
  <c r="J501" i="10"/>
  <c r="L501" i="10" s="1"/>
  <c r="J502" i="10"/>
  <c r="L502" i="10" s="1"/>
  <c r="J503" i="10"/>
  <c r="L503" i="10" s="1"/>
  <c r="J504" i="10"/>
  <c r="L504" i="10" s="1"/>
  <c r="J505" i="10"/>
  <c r="L505" i="10" s="1"/>
  <c r="J506" i="10"/>
  <c r="L506" i="10" s="1"/>
  <c r="J507" i="10"/>
  <c r="L507" i="10" s="1"/>
  <c r="J508" i="10"/>
  <c r="L508" i="10" s="1"/>
  <c r="J509" i="10"/>
  <c r="L509" i="10" s="1"/>
  <c r="J510" i="10"/>
  <c r="L510" i="10" s="1"/>
  <c r="J511" i="10"/>
  <c r="L511" i="10" s="1"/>
  <c r="J512" i="10"/>
  <c r="L512" i="10" s="1"/>
  <c r="J513" i="10"/>
  <c r="L513" i="10" s="1"/>
  <c r="J514" i="10"/>
  <c r="L514" i="10" s="1"/>
  <c r="J515" i="10"/>
  <c r="L515" i="10" s="1"/>
  <c r="J516" i="10"/>
  <c r="L516" i="10" s="1"/>
  <c r="J517" i="10"/>
  <c r="L517" i="10" s="1"/>
  <c r="J518" i="10"/>
  <c r="L518" i="10" s="1"/>
  <c r="J519" i="10"/>
  <c r="L519" i="10" s="1"/>
  <c r="J520" i="10"/>
  <c r="L520" i="10" s="1"/>
  <c r="J521" i="10"/>
  <c r="L521" i="10" s="1"/>
  <c r="J522" i="10"/>
  <c r="L522" i="10" s="1"/>
  <c r="J523" i="10"/>
  <c r="L523" i="10" s="1"/>
  <c r="J524" i="10"/>
  <c r="L524" i="10" s="1"/>
  <c r="J525" i="10"/>
  <c r="L525" i="10" s="1"/>
  <c r="J526" i="10"/>
  <c r="L526" i="10" s="1"/>
  <c r="J527" i="10"/>
  <c r="L527" i="10" s="1"/>
  <c r="J528" i="10"/>
  <c r="L528" i="10" s="1"/>
  <c r="J529" i="10"/>
  <c r="L529" i="10" s="1"/>
  <c r="J530" i="10"/>
  <c r="L530" i="10" s="1"/>
  <c r="J531" i="10"/>
  <c r="L531" i="10" s="1"/>
  <c r="J532" i="10"/>
  <c r="L532" i="10" s="1"/>
  <c r="J533" i="10"/>
  <c r="L533" i="10" s="1"/>
  <c r="J534" i="10"/>
  <c r="L534" i="10" s="1"/>
  <c r="J535" i="10"/>
  <c r="L535" i="10" s="1"/>
  <c r="J536" i="10"/>
  <c r="L536" i="10" s="1"/>
  <c r="J537" i="10"/>
  <c r="L537" i="10" s="1"/>
  <c r="J538" i="10"/>
  <c r="L538" i="10" s="1"/>
  <c r="J539" i="10"/>
  <c r="L539" i="10" s="1"/>
  <c r="J540" i="10"/>
  <c r="L540" i="10" s="1"/>
  <c r="J541" i="10"/>
  <c r="L541" i="10" s="1"/>
  <c r="J542" i="10"/>
  <c r="L542" i="10" s="1"/>
  <c r="J543" i="10"/>
  <c r="L543" i="10" s="1"/>
  <c r="J544" i="10"/>
  <c r="L544" i="10" s="1"/>
  <c r="J545" i="10"/>
  <c r="L545" i="10" s="1"/>
  <c r="J546" i="10"/>
  <c r="L546" i="10" s="1"/>
  <c r="J547" i="10"/>
  <c r="L547" i="10" s="1"/>
  <c r="J548" i="10"/>
  <c r="L548" i="10" s="1"/>
  <c r="J549" i="10"/>
  <c r="L549" i="10" s="1"/>
  <c r="J550" i="10"/>
  <c r="L550" i="10" s="1"/>
  <c r="J551" i="10"/>
  <c r="L551" i="10" s="1"/>
  <c r="J552" i="10"/>
  <c r="L552" i="10" s="1"/>
  <c r="J553" i="10"/>
  <c r="L553" i="10" s="1"/>
  <c r="J554" i="10"/>
  <c r="L554" i="10" s="1"/>
  <c r="J555" i="10"/>
  <c r="L555" i="10" s="1"/>
  <c r="J556" i="10"/>
  <c r="L556" i="10" s="1"/>
  <c r="J557" i="10"/>
  <c r="L557" i="10" s="1"/>
  <c r="J558" i="10"/>
  <c r="L558" i="10" s="1"/>
  <c r="J559" i="10"/>
  <c r="L559" i="10" s="1"/>
  <c r="J560" i="10"/>
  <c r="L560" i="10" s="1"/>
  <c r="J561" i="10"/>
  <c r="L561" i="10" s="1"/>
  <c r="J562" i="10"/>
  <c r="L562" i="10" s="1"/>
  <c r="J563" i="10"/>
  <c r="L563" i="10" s="1"/>
  <c r="J564" i="10"/>
  <c r="L564" i="10" s="1"/>
  <c r="J565" i="10"/>
  <c r="L565" i="10" s="1"/>
  <c r="J566" i="10"/>
  <c r="L566" i="10" s="1"/>
  <c r="J567" i="10"/>
  <c r="L567" i="10" s="1"/>
  <c r="J568" i="10"/>
  <c r="L568" i="10" s="1"/>
  <c r="J569" i="10"/>
  <c r="L569" i="10" s="1"/>
  <c r="J570" i="10"/>
  <c r="L570" i="10" s="1"/>
  <c r="J571" i="10"/>
  <c r="L571" i="10" s="1"/>
  <c r="J572" i="10"/>
  <c r="L572" i="10" s="1"/>
  <c r="J573" i="10"/>
  <c r="L573" i="10" s="1"/>
  <c r="J574" i="10"/>
  <c r="L574" i="10" s="1"/>
  <c r="J575" i="10"/>
  <c r="L575" i="10" s="1"/>
  <c r="J576" i="10"/>
  <c r="L576" i="10" s="1"/>
  <c r="J577" i="10"/>
  <c r="L577" i="10" s="1"/>
  <c r="J578" i="10"/>
  <c r="L578" i="10" s="1"/>
  <c r="J579" i="10"/>
  <c r="L579" i="10" s="1"/>
  <c r="J580" i="10"/>
  <c r="L580" i="10" s="1"/>
  <c r="J581" i="10"/>
  <c r="L581" i="10" s="1"/>
  <c r="J582" i="10"/>
  <c r="L582" i="10" s="1"/>
  <c r="J583" i="10"/>
  <c r="L583" i="10" s="1"/>
  <c r="J584" i="10"/>
  <c r="L584" i="10" s="1"/>
  <c r="J585" i="10"/>
  <c r="L585" i="10" s="1"/>
  <c r="J586" i="10"/>
  <c r="L586" i="10" s="1"/>
  <c r="J587" i="10"/>
  <c r="L587" i="10" s="1"/>
  <c r="J588" i="10"/>
  <c r="L588" i="10" s="1"/>
  <c r="J589" i="10"/>
  <c r="L589" i="10" s="1"/>
  <c r="J590" i="10"/>
  <c r="L590" i="10" s="1"/>
  <c r="J591" i="10"/>
  <c r="L591" i="10" s="1"/>
  <c r="J592" i="10"/>
  <c r="L592" i="10" s="1"/>
  <c r="J593" i="10"/>
  <c r="L593" i="10" s="1"/>
  <c r="J594" i="10"/>
  <c r="L594" i="10" s="1"/>
  <c r="J595" i="10"/>
  <c r="L595" i="10" s="1"/>
  <c r="J596" i="10"/>
  <c r="L596" i="10" s="1"/>
  <c r="J597" i="10"/>
  <c r="L597" i="10" s="1"/>
  <c r="J598" i="10"/>
  <c r="L598" i="10" s="1"/>
  <c r="J599" i="10"/>
  <c r="L599" i="10" s="1"/>
  <c r="J600" i="10"/>
  <c r="L600" i="10" s="1"/>
  <c r="J601" i="10"/>
  <c r="L601" i="10" s="1"/>
  <c r="J602" i="10"/>
  <c r="L602" i="10" s="1"/>
  <c r="J603" i="10"/>
  <c r="L603" i="10" s="1"/>
  <c r="J604" i="10"/>
  <c r="L604" i="10" s="1"/>
  <c r="J605" i="10"/>
  <c r="L605" i="10" s="1"/>
  <c r="J606" i="10"/>
  <c r="L606" i="10" s="1"/>
  <c r="J607" i="10"/>
  <c r="L607" i="10" s="1"/>
  <c r="J608" i="10"/>
  <c r="L608" i="10" s="1"/>
  <c r="J609" i="10"/>
  <c r="L609" i="10" s="1"/>
  <c r="J610" i="10"/>
  <c r="L610" i="10" s="1"/>
  <c r="J611" i="10"/>
  <c r="L611" i="10" s="1"/>
  <c r="J612" i="10"/>
  <c r="L612" i="10" s="1"/>
  <c r="J613" i="10"/>
  <c r="L613" i="10" s="1"/>
  <c r="J614" i="10"/>
  <c r="L614" i="10" s="1"/>
  <c r="J615" i="10"/>
  <c r="L615" i="10" s="1"/>
  <c r="J616" i="10"/>
  <c r="L616" i="10" s="1"/>
  <c r="J617" i="10"/>
  <c r="L617" i="10" s="1"/>
  <c r="J618" i="10"/>
  <c r="L618" i="10" s="1"/>
  <c r="J619" i="10"/>
  <c r="L619" i="10" s="1"/>
  <c r="J620" i="10"/>
  <c r="L620" i="10" s="1"/>
  <c r="J621" i="10"/>
  <c r="L621" i="10" s="1"/>
  <c r="J622" i="10"/>
  <c r="L622" i="10" s="1"/>
  <c r="J623" i="10"/>
  <c r="L623" i="10" s="1"/>
  <c r="J624" i="10"/>
  <c r="L624" i="10" s="1"/>
  <c r="J625" i="10"/>
  <c r="L625" i="10" s="1"/>
  <c r="J626" i="10"/>
  <c r="L626" i="10" s="1"/>
  <c r="J627" i="10"/>
  <c r="L627" i="10" s="1"/>
  <c r="J628" i="10"/>
  <c r="L628" i="10" s="1"/>
  <c r="J629" i="10"/>
  <c r="L629" i="10" s="1"/>
  <c r="J630" i="10"/>
  <c r="L630" i="10" s="1"/>
  <c r="J631" i="10"/>
  <c r="L631" i="10" s="1"/>
  <c r="J632" i="10"/>
  <c r="L632" i="10" s="1"/>
  <c r="J633" i="10"/>
  <c r="L633" i="10" s="1"/>
  <c r="J634" i="10"/>
  <c r="L634" i="10" s="1"/>
  <c r="J635" i="10"/>
  <c r="L635" i="10" s="1"/>
  <c r="J636" i="10"/>
  <c r="L636" i="10" s="1"/>
  <c r="J637" i="10"/>
  <c r="L637" i="10" s="1"/>
  <c r="J638" i="10"/>
  <c r="L638" i="10" s="1"/>
  <c r="J639" i="10"/>
  <c r="L639" i="10" s="1"/>
  <c r="J640" i="10"/>
  <c r="L640" i="10" s="1"/>
  <c r="J641" i="10"/>
  <c r="L641" i="10" s="1"/>
  <c r="J642" i="10"/>
  <c r="L642" i="10" s="1"/>
  <c r="J643" i="10"/>
  <c r="L643" i="10" s="1"/>
  <c r="J644" i="10"/>
  <c r="L644" i="10" s="1"/>
  <c r="J645" i="10"/>
  <c r="L645" i="10" s="1"/>
  <c r="J646" i="10"/>
  <c r="L646" i="10" s="1"/>
  <c r="J647" i="10"/>
  <c r="L647" i="10" s="1"/>
  <c r="J648" i="10"/>
  <c r="L648" i="10" s="1"/>
  <c r="J649" i="10"/>
  <c r="L649" i="10" s="1"/>
  <c r="J650" i="10"/>
  <c r="L650" i="10" s="1"/>
  <c r="J651" i="10"/>
  <c r="L651" i="10" s="1"/>
  <c r="J652" i="10"/>
  <c r="L652" i="10" s="1"/>
  <c r="J653" i="10"/>
  <c r="L653" i="10" s="1"/>
  <c r="J654" i="10"/>
  <c r="L654" i="10" s="1"/>
  <c r="J655" i="10"/>
  <c r="L655" i="10" s="1"/>
  <c r="J656" i="10"/>
  <c r="L656" i="10" s="1"/>
  <c r="J657" i="10"/>
  <c r="L657" i="10" s="1"/>
  <c r="J658" i="10"/>
  <c r="L658" i="10" s="1"/>
  <c r="J659" i="10"/>
  <c r="L659" i="10" s="1"/>
  <c r="J660" i="10"/>
  <c r="L660" i="10" s="1"/>
  <c r="J661" i="10"/>
  <c r="L661" i="10" s="1"/>
  <c r="J662" i="10"/>
  <c r="L662" i="10" s="1"/>
  <c r="J663" i="10"/>
  <c r="L663" i="10" s="1"/>
  <c r="J664" i="10"/>
  <c r="L664" i="10" s="1"/>
  <c r="J665" i="10"/>
  <c r="L665" i="10" s="1"/>
  <c r="J666" i="10"/>
  <c r="L666" i="10" s="1"/>
  <c r="J667" i="10"/>
  <c r="L667" i="10" s="1"/>
  <c r="J668" i="10"/>
  <c r="L668" i="10" s="1"/>
  <c r="J669" i="10"/>
  <c r="L669" i="10" s="1"/>
  <c r="J670" i="10"/>
  <c r="L670" i="10" s="1"/>
  <c r="J671" i="10"/>
  <c r="L671" i="10" s="1"/>
  <c r="J672" i="10"/>
  <c r="L672" i="10" s="1"/>
  <c r="J673" i="10"/>
  <c r="L673" i="10" s="1"/>
  <c r="J674" i="10"/>
  <c r="L674" i="10" s="1"/>
  <c r="J675" i="10"/>
  <c r="L675" i="10" s="1"/>
  <c r="J676" i="10"/>
  <c r="L676" i="10" s="1"/>
  <c r="J677" i="10"/>
  <c r="L677" i="10" s="1"/>
  <c r="J678" i="10"/>
  <c r="L678" i="10" s="1"/>
  <c r="J679" i="10"/>
  <c r="L679" i="10" s="1"/>
  <c r="J680" i="10"/>
  <c r="L680" i="10" s="1"/>
  <c r="J681" i="10"/>
  <c r="L681" i="10" s="1"/>
  <c r="J682" i="10"/>
  <c r="L682" i="10" s="1"/>
  <c r="J683" i="10"/>
  <c r="L683" i="10" s="1"/>
  <c r="J684" i="10"/>
  <c r="L684" i="10" s="1"/>
  <c r="J685" i="10"/>
  <c r="L685" i="10" s="1"/>
  <c r="J686" i="10"/>
  <c r="L686" i="10" s="1"/>
  <c r="J687" i="10"/>
  <c r="L687" i="10" s="1"/>
  <c r="J688" i="10"/>
  <c r="L688" i="10" s="1"/>
  <c r="J689" i="10"/>
  <c r="L689" i="10" s="1"/>
  <c r="J690" i="10"/>
  <c r="L690" i="10" s="1"/>
  <c r="J691" i="10"/>
  <c r="L691" i="10" s="1"/>
  <c r="J3" i="10"/>
  <c r="L3" i="10" s="1"/>
  <c r="U12" i="10"/>
  <c r="U13" i="10" s="1"/>
  <c r="U14" i="10" s="1"/>
  <c r="U15" i="10" s="1"/>
  <c r="R15" i="10"/>
  <c r="R14" i="10"/>
  <c r="R13" i="10"/>
  <c r="R12" i="10"/>
  <c r="A664" i="10"/>
  <c r="E405" i="6" s="1"/>
  <c r="A661" i="10"/>
  <c r="E272" i="6" s="1"/>
  <c r="A662" i="10"/>
  <c r="A654" i="10"/>
  <c r="E245" i="6" s="1"/>
  <c r="A655" i="10"/>
  <c r="E244" i="6" s="1"/>
  <c r="A656" i="10"/>
  <c r="E246" i="6" s="1"/>
  <c r="A593" i="10"/>
  <c r="A577" i="10"/>
  <c r="E416" i="6" s="1"/>
  <c r="A568" i="10"/>
  <c r="E538" i="6" s="1"/>
  <c r="A558" i="10"/>
  <c r="E346" i="6" s="1"/>
  <c r="A532" i="10"/>
  <c r="E635" i="6" s="1"/>
  <c r="A434" i="10"/>
  <c r="E431" i="6" s="1"/>
  <c r="A200" i="10"/>
  <c r="E302" i="6" s="1"/>
  <c r="A96" i="10"/>
  <c r="E51" i="6" s="1"/>
  <c r="A49" i="10"/>
  <c r="E508" i="6" s="1"/>
  <c r="G327" i="10"/>
  <c r="H327" i="10"/>
  <c r="U5" i="10"/>
  <c r="R8" i="10"/>
  <c r="R7" i="10"/>
  <c r="R6" i="10"/>
  <c r="R5" i="10"/>
  <c r="A691" i="10"/>
  <c r="E156" i="6" s="1"/>
  <c r="A690" i="10"/>
  <c r="E478" i="6" s="1"/>
  <c r="A689" i="10"/>
  <c r="E641" i="6" s="1"/>
  <c r="A688" i="10"/>
  <c r="E479" i="6" s="1"/>
  <c r="A687" i="10"/>
  <c r="E688" i="6" s="1"/>
  <c r="A686" i="10"/>
  <c r="E339" i="6" s="1"/>
  <c r="A685" i="10"/>
  <c r="E26" i="6" s="1"/>
  <c r="A684" i="10"/>
  <c r="E692" i="6" s="1"/>
  <c r="A683" i="10"/>
  <c r="E332" i="6" s="1"/>
  <c r="A682" i="10"/>
  <c r="E689" i="6" s="1"/>
  <c r="A681" i="10"/>
  <c r="E673" i="6" s="1"/>
  <c r="A680" i="10"/>
  <c r="E576" i="6" s="1"/>
  <c r="A679" i="10"/>
  <c r="E550" i="6" s="1"/>
  <c r="A678" i="10"/>
  <c r="E57" i="6" s="1"/>
  <c r="A677" i="10"/>
  <c r="E494" i="6" s="1"/>
  <c r="A676" i="10"/>
  <c r="E534" i="6" s="1"/>
  <c r="A675" i="10"/>
  <c r="E533" i="6" s="1"/>
  <c r="A674" i="10"/>
  <c r="E475" i="6" s="1"/>
  <c r="A673" i="10"/>
  <c r="E474" i="6" s="1"/>
  <c r="A672" i="10"/>
  <c r="E64" i="6" s="1"/>
  <c r="A671" i="10"/>
  <c r="E460" i="6" s="1"/>
  <c r="A670" i="10"/>
  <c r="E434" i="6" s="1"/>
  <c r="A669" i="10"/>
  <c r="E77" i="6" s="1"/>
  <c r="A668" i="10"/>
  <c r="E415" i="6" s="1"/>
  <c r="A667" i="10"/>
  <c r="E103" i="6" s="1"/>
  <c r="A666" i="10"/>
  <c r="E408" i="6" s="1"/>
  <c r="A665" i="10"/>
  <c r="E490" i="6" s="1"/>
  <c r="A663" i="10"/>
  <c r="E625" i="6" s="1"/>
  <c r="A660" i="10"/>
  <c r="E491" i="6" s="1"/>
  <c r="A659" i="10"/>
  <c r="E404" i="6" s="1"/>
  <c r="A658" i="10"/>
  <c r="E367" i="6" s="1"/>
  <c r="A657" i="10"/>
  <c r="E266" i="6" s="1"/>
  <c r="A653" i="10"/>
  <c r="E187" i="6" s="1"/>
  <c r="A652" i="10"/>
  <c r="E243" i="6" s="1"/>
  <c r="A651" i="10"/>
  <c r="E175" i="6" s="1"/>
  <c r="A650" i="10"/>
  <c r="E22" i="6" s="1"/>
  <c r="A649" i="10"/>
  <c r="E269" i="6" s="1"/>
  <c r="A648" i="10"/>
  <c r="E150" i="6" s="1"/>
  <c r="A647" i="10"/>
  <c r="E304" i="6" s="1"/>
  <c r="A646" i="10"/>
  <c r="E620" i="6" s="1"/>
  <c r="A645" i="10"/>
  <c r="E70" i="6" s="1"/>
  <c r="A644" i="10"/>
  <c r="E615" i="6" s="1"/>
  <c r="A643" i="10"/>
  <c r="E172" i="6" s="1"/>
  <c r="A642" i="10"/>
  <c r="E274" i="6" s="1"/>
  <c r="A641" i="10"/>
  <c r="E140" i="6" s="1"/>
  <c r="A640" i="10"/>
  <c r="E44" i="6" s="1"/>
  <c r="A639" i="10"/>
  <c r="E318" i="6" s="1"/>
  <c r="A638" i="10"/>
  <c r="E511" i="6" s="1"/>
  <c r="A637" i="10"/>
  <c r="E433" i="6" s="1"/>
  <c r="A636" i="10"/>
  <c r="E679" i="6" s="1"/>
  <c r="A635" i="10"/>
  <c r="E574" i="6" s="1"/>
  <c r="A634" i="10"/>
  <c r="E217" i="6" s="1"/>
  <c r="A633" i="10"/>
  <c r="E467" i="6" s="1"/>
  <c r="A632" i="10"/>
  <c r="E652" i="6" s="1"/>
  <c r="A631" i="10"/>
  <c r="E373" i="6" s="1"/>
  <c r="A630" i="10"/>
  <c r="E360" i="6" s="1"/>
  <c r="A629" i="10"/>
  <c r="E124" i="6" s="1"/>
  <c r="A628" i="10"/>
  <c r="E418" i="6" s="1"/>
  <c r="A627" i="10"/>
  <c r="E674" i="6" s="1"/>
  <c r="A626" i="10"/>
  <c r="E81" i="6" s="1"/>
  <c r="A625" i="10"/>
  <c r="E541" i="6" s="1"/>
  <c r="A624" i="10"/>
  <c r="E503" i="6" s="1"/>
  <c r="A623" i="10"/>
  <c r="E296" i="6" s="1"/>
  <c r="A622" i="10"/>
  <c r="E268" i="6" s="1"/>
  <c r="A621" i="10"/>
  <c r="E250" i="6" s="1"/>
  <c r="A620" i="10"/>
  <c r="E239" i="6" s="1"/>
  <c r="A619" i="10"/>
  <c r="E204" i="6" s="1"/>
  <c r="A618" i="10"/>
  <c r="E203" i="6" s="1"/>
  <c r="A617" i="10"/>
  <c r="E23" i="6" s="1"/>
  <c r="A616" i="10"/>
  <c r="E640" i="6" s="1"/>
  <c r="A615" i="10"/>
  <c r="E232" i="6" s="1"/>
  <c r="A614" i="10"/>
  <c r="E505" i="6" s="1"/>
  <c r="A613" i="10"/>
  <c r="E254" i="6" s="1"/>
  <c r="A612" i="10"/>
  <c r="E329" i="6" s="1"/>
  <c r="A611" i="10"/>
  <c r="E314" i="6" s="1"/>
  <c r="A610" i="10"/>
  <c r="E231" i="6" s="1"/>
  <c r="A609" i="10"/>
  <c r="E438" i="6" s="1"/>
  <c r="A608" i="10"/>
  <c r="E59" i="6" s="1"/>
  <c r="A607" i="10"/>
  <c r="A606" i="10"/>
  <c r="E636" i="6" s="1"/>
  <c r="A605" i="10"/>
  <c r="E547" i="6" s="1"/>
  <c r="A604" i="10"/>
  <c r="E456" i="6" s="1"/>
  <c r="A603" i="10"/>
  <c r="E414" i="6" s="1"/>
  <c r="A602" i="10"/>
  <c r="E374" i="6" s="1"/>
  <c r="A601" i="10"/>
  <c r="E525" i="6" s="1"/>
  <c r="A600" i="10"/>
  <c r="E281" i="6" s="1"/>
  <c r="A599" i="10"/>
  <c r="A598" i="10"/>
  <c r="E613" i="6" s="1"/>
  <c r="A597" i="10"/>
  <c r="E423" i="6" s="1"/>
  <c r="A596" i="10"/>
  <c r="E334" i="6" s="1"/>
  <c r="A595" i="10"/>
  <c r="A594" i="10"/>
  <c r="E252" i="6" s="1"/>
  <c r="A592" i="10"/>
  <c r="E154" i="6" s="1"/>
  <c r="A591" i="10"/>
  <c r="A590" i="10"/>
  <c r="A589" i="10"/>
  <c r="E463" i="6" s="1"/>
  <c r="A588" i="10"/>
  <c r="A587" i="10"/>
  <c r="A586" i="10"/>
  <c r="E650" i="6" s="1"/>
  <c r="A585" i="10"/>
  <c r="A584" i="10"/>
  <c r="E396" i="6" s="1"/>
  <c r="A583" i="10"/>
  <c r="A582" i="10"/>
  <c r="A581" i="10"/>
  <c r="E611" i="6" s="1"/>
  <c r="A580" i="10"/>
  <c r="A579" i="10"/>
  <c r="A578" i="10"/>
  <c r="E193" i="6" s="1"/>
  <c r="A576" i="10"/>
  <c r="E377" i="6" s="1"/>
  <c r="A575" i="10"/>
  <c r="A574" i="10"/>
  <c r="A573" i="10"/>
  <c r="E198" i="6" s="1"/>
  <c r="A572" i="10"/>
  <c r="A571" i="10"/>
  <c r="A570" i="10"/>
  <c r="E614" i="6" s="1"/>
  <c r="A569" i="10"/>
  <c r="A567" i="10"/>
  <c r="A566" i="10"/>
  <c r="A565" i="10"/>
  <c r="E261" i="6" s="1"/>
  <c r="A564" i="10"/>
  <c r="A563" i="10"/>
  <c r="A562" i="10"/>
  <c r="E514" i="6" s="1"/>
  <c r="A561" i="10"/>
  <c r="A560" i="10"/>
  <c r="E573" i="6" s="1"/>
  <c r="A559" i="10"/>
  <c r="A557" i="10"/>
  <c r="E519" i="6" s="1"/>
  <c r="A556" i="10"/>
  <c r="A555" i="10"/>
  <c r="A554" i="10"/>
  <c r="E100" i="6" s="1"/>
  <c r="A553" i="10"/>
  <c r="A552" i="10"/>
  <c r="E662" i="6" s="1"/>
  <c r="A551" i="10"/>
  <c r="A550" i="10"/>
  <c r="A549" i="10"/>
  <c r="E41" i="6" s="1"/>
  <c r="A548" i="10"/>
  <c r="A547" i="10"/>
  <c r="A546" i="10"/>
  <c r="E307" i="6" s="1"/>
  <c r="A545" i="10"/>
  <c r="A544" i="10"/>
  <c r="E580" i="6" s="1"/>
  <c r="A543" i="10"/>
  <c r="A542" i="10"/>
  <c r="A541" i="10"/>
  <c r="E256" i="6" s="1"/>
  <c r="A540" i="10"/>
  <c r="A539" i="10"/>
  <c r="A538" i="10"/>
  <c r="E128" i="6" s="1"/>
  <c r="A537" i="10"/>
  <c r="A536" i="10"/>
  <c r="E395" i="6" s="1"/>
  <c r="A535" i="10"/>
  <c r="A534" i="10"/>
  <c r="A533" i="10"/>
  <c r="E16" i="6" s="1"/>
  <c r="A531" i="10"/>
  <c r="A530" i="10"/>
  <c r="E578" i="6" s="1"/>
  <c r="A529" i="10"/>
  <c r="A528" i="10"/>
  <c r="E99" i="6" s="1"/>
  <c r="A527" i="10"/>
  <c r="A526" i="10"/>
  <c r="A525" i="10"/>
  <c r="E354" i="6" s="1"/>
  <c r="A524" i="10"/>
  <c r="A523" i="10"/>
  <c r="A522" i="10"/>
  <c r="E390" i="6" s="1"/>
  <c r="A521" i="10"/>
  <c r="A520" i="10"/>
  <c r="E495" i="6" s="1"/>
  <c r="A519" i="10"/>
  <c r="A518" i="10"/>
  <c r="A517" i="10"/>
  <c r="E606" i="6" s="1"/>
  <c r="A516" i="10"/>
  <c r="A515" i="10"/>
  <c r="A514" i="10"/>
  <c r="E18" i="6" s="1"/>
  <c r="A513" i="10"/>
  <c r="A512" i="10"/>
  <c r="E343" i="6" s="1"/>
  <c r="A511" i="10"/>
  <c r="A510" i="10"/>
  <c r="A509" i="10"/>
  <c r="E32" i="6" s="1"/>
  <c r="A508" i="10"/>
  <c r="A507" i="10"/>
  <c r="A506" i="10"/>
  <c r="E311" i="6" s="1"/>
  <c r="A505" i="10"/>
  <c r="A504" i="10"/>
  <c r="E24" i="6" s="1"/>
  <c r="A503" i="10"/>
  <c r="A502" i="10"/>
  <c r="A501" i="10"/>
  <c r="E136" i="6" s="1"/>
  <c r="A500" i="10"/>
  <c r="A499" i="10"/>
  <c r="A498" i="10"/>
  <c r="E39" i="6" s="1"/>
  <c r="A497" i="10"/>
  <c r="A496" i="10"/>
  <c r="E4" i="6" s="1"/>
  <c r="A495" i="10"/>
  <c r="A494" i="10"/>
  <c r="A493" i="10"/>
  <c r="E524" i="6" s="1"/>
  <c r="A492" i="10"/>
  <c r="A491" i="10"/>
  <c r="A490" i="10"/>
  <c r="E450" i="6" s="1"/>
  <c r="A489" i="10"/>
  <c r="A488" i="10"/>
  <c r="E555" i="6" s="1"/>
  <c r="A487" i="10"/>
  <c r="A486" i="10"/>
  <c r="A485" i="10"/>
  <c r="E312" i="6" s="1"/>
  <c r="A484" i="10"/>
  <c r="A483" i="10"/>
  <c r="A482" i="10"/>
  <c r="E529" i="6" s="1"/>
  <c r="A481" i="10"/>
  <c r="A480" i="10"/>
  <c r="A479" i="10"/>
  <c r="A478" i="10"/>
  <c r="E155" i="6" s="1"/>
  <c r="A477" i="10"/>
  <c r="A476" i="10"/>
  <c r="A475" i="10"/>
  <c r="A474" i="10"/>
  <c r="E557" i="6" s="1"/>
  <c r="A473" i="10"/>
  <c r="A472" i="10"/>
  <c r="A471" i="10"/>
  <c r="A470" i="10"/>
  <c r="E216" i="6" s="1"/>
  <c r="A469" i="10"/>
  <c r="A468" i="10"/>
  <c r="A467" i="10"/>
  <c r="A466" i="10"/>
  <c r="E76" i="6" s="1"/>
  <c r="A465" i="10"/>
  <c r="A464" i="10"/>
  <c r="A463" i="10"/>
  <c r="A462" i="10"/>
  <c r="E278" i="6" s="1"/>
  <c r="A461" i="10"/>
  <c r="A460" i="10"/>
  <c r="A459" i="10"/>
  <c r="A458" i="10"/>
  <c r="E376" i="6" s="1"/>
  <c r="A457" i="10"/>
  <c r="A456" i="10"/>
  <c r="A455" i="10"/>
  <c r="A454" i="10"/>
  <c r="E259" i="6" s="1"/>
  <c r="A453" i="10"/>
  <c r="A452" i="10"/>
  <c r="A451" i="10"/>
  <c r="A450" i="10"/>
  <c r="E90" i="6" s="1"/>
  <c r="A449" i="10"/>
  <c r="A448" i="10"/>
  <c r="A447" i="10"/>
  <c r="A446" i="10"/>
  <c r="E473" i="6" s="1"/>
  <c r="A445" i="10"/>
  <c r="A444" i="10"/>
  <c r="A443" i="10"/>
  <c r="A442" i="10"/>
  <c r="E409" i="6" s="1"/>
  <c r="A441" i="10"/>
  <c r="A440" i="10"/>
  <c r="A439" i="10"/>
  <c r="A438" i="10"/>
  <c r="E291" i="6" s="1"/>
  <c r="A437" i="10"/>
  <c r="A436" i="10"/>
  <c r="A435" i="10"/>
  <c r="A433" i="10"/>
  <c r="A432" i="10"/>
  <c r="A431" i="10"/>
  <c r="A430" i="10"/>
  <c r="A429" i="10"/>
  <c r="E52" i="6" s="1"/>
  <c r="A428" i="10"/>
  <c r="A427" i="10"/>
  <c r="A426" i="10"/>
  <c r="A425" i="10"/>
  <c r="A424" i="10"/>
  <c r="A423" i="10"/>
  <c r="E363" i="6" s="1"/>
  <c r="A422" i="10"/>
  <c r="A421" i="10"/>
  <c r="A420" i="10"/>
  <c r="A419" i="10"/>
  <c r="A418" i="10"/>
  <c r="E462" i="6" s="1"/>
  <c r="A417" i="10"/>
  <c r="A416" i="10"/>
  <c r="A415" i="10"/>
  <c r="A414" i="10"/>
  <c r="A413" i="10"/>
  <c r="E336" i="6" s="1"/>
  <c r="A412" i="10"/>
  <c r="A411" i="10"/>
  <c r="A410" i="10"/>
  <c r="A409" i="10"/>
  <c r="A408" i="10"/>
  <c r="A407" i="10"/>
  <c r="E461" i="6" s="1"/>
  <c r="A406" i="10"/>
  <c r="A405" i="10"/>
  <c r="A404" i="10"/>
  <c r="A403" i="10"/>
  <c r="A402" i="10"/>
  <c r="E15" i="6" s="1"/>
  <c r="A401" i="10"/>
  <c r="A400" i="10"/>
  <c r="A399" i="10"/>
  <c r="A398" i="10"/>
  <c r="A397" i="10"/>
  <c r="E9" i="6" s="1"/>
  <c r="A396" i="10"/>
  <c r="A395" i="10"/>
  <c r="A394" i="10"/>
  <c r="A393" i="10"/>
  <c r="A392" i="10"/>
  <c r="A391" i="10"/>
  <c r="E420" i="6" s="1"/>
  <c r="A390" i="10"/>
  <c r="A389" i="10"/>
  <c r="A388" i="10"/>
  <c r="A387" i="10"/>
  <c r="A386" i="10"/>
  <c r="E387" i="6" s="1"/>
  <c r="A385" i="10"/>
  <c r="A384" i="10"/>
  <c r="A383" i="10"/>
  <c r="A382" i="10"/>
  <c r="A381" i="10"/>
  <c r="E115" i="6" s="1"/>
  <c r="A380" i="10"/>
  <c r="A379" i="10"/>
  <c r="A378" i="10"/>
  <c r="A377" i="10"/>
  <c r="A376" i="10"/>
  <c r="A375" i="10"/>
  <c r="E368" i="6" s="1"/>
  <c r="A374" i="10"/>
  <c r="A373" i="10"/>
  <c r="A372" i="10"/>
  <c r="A371" i="10"/>
  <c r="A370" i="10"/>
  <c r="E616" i="6" s="1"/>
  <c r="A369" i="10"/>
  <c r="A368" i="10"/>
  <c r="A367" i="10"/>
  <c r="A366" i="10"/>
  <c r="A365" i="10"/>
  <c r="E455" i="6" s="1"/>
  <c r="A364" i="10"/>
  <c r="A363" i="10"/>
  <c r="A362" i="10"/>
  <c r="A361" i="10"/>
  <c r="A360" i="10"/>
  <c r="A359" i="10"/>
  <c r="E668" i="6" s="1"/>
  <c r="A358" i="10"/>
  <c r="A357" i="10"/>
  <c r="A356" i="10"/>
  <c r="A355" i="10"/>
  <c r="A354" i="10"/>
  <c r="E436" i="6" s="1"/>
  <c r="A353" i="10"/>
  <c r="A352" i="10"/>
  <c r="A351" i="10"/>
  <c r="A350" i="10"/>
  <c r="A349" i="10"/>
  <c r="E624" i="6" s="1"/>
  <c r="A348" i="10"/>
  <c r="A347" i="10"/>
  <c r="A346" i="10"/>
  <c r="A345" i="10"/>
  <c r="A344" i="10"/>
  <c r="A343" i="10"/>
  <c r="E548" i="6" s="1"/>
  <c r="A342" i="10"/>
  <c r="A341" i="10"/>
  <c r="A340" i="10"/>
  <c r="A339" i="10"/>
  <c r="A338" i="10"/>
  <c r="E5" i="6" s="1"/>
  <c r="A337" i="10"/>
  <c r="A336" i="10"/>
  <c r="A335" i="10"/>
  <c r="A334" i="10"/>
  <c r="A333" i="10"/>
  <c r="E437" i="6" s="1"/>
  <c r="A332" i="10"/>
  <c r="A331" i="10"/>
  <c r="A330" i="10"/>
  <c r="A329" i="10"/>
  <c r="A328" i="10"/>
  <c r="A326" i="10"/>
  <c r="A325" i="10"/>
  <c r="A324" i="10"/>
  <c r="A323" i="10"/>
  <c r="A322" i="10"/>
  <c r="A321" i="10"/>
  <c r="A320" i="10"/>
  <c r="A319" i="10"/>
  <c r="E488" i="6" s="1"/>
  <c r="A318" i="10"/>
  <c r="A317" i="10"/>
  <c r="A316" i="10"/>
  <c r="A315" i="10"/>
  <c r="A314" i="10"/>
  <c r="A313" i="10"/>
  <c r="A312" i="10"/>
  <c r="A311" i="10"/>
  <c r="A310" i="10"/>
  <c r="A309" i="10"/>
  <c r="E497" i="6" s="1"/>
  <c r="A308" i="10"/>
  <c r="A307" i="10"/>
  <c r="A306" i="10"/>
  <c r="A305" i="10"/>
  <c r="A304" i="10"/>
  <c r="A303" i="10"/>
  <c r="A302" i="10"/>
  <c r="A301" i="10"/>
  <c r="A300" i="10"/>
  <c r="A299" i="10"/>
  <c r="A298" i="10"/>
  <c r="E660" i="6" s="1"/>
  <c r="A297" i="10"/>
  <c r="A296" i="10"/>
  <c r="A295" i="10"/>
  <c r="A294" i="10"/>
  <c r="A293" i="10"/>
  <c r="A292" i="10"/>
  <c r="A291" i="10"/>
  <c r="A290" i="10"/>
  <c r="A289" i="10"/>
  <c r="A288" i="10"/>
  <c r="A287" i="10"/>
  <c r="E186" i="6" s="1"/>
  <c r="A286" i="10"/>
  <c r="A285" i="10"/>
  <c r="A284" i="10"/>
  <c r="A283" i="10"/>
  <c r="A282" i="10"/>
  <c r="A281" i="10"/>
  <c r="A280" i="10"/>
  <c r="A279" i="10"/>
  <c r="A278" i="10"/>
  <c r="A277" i="10"/>
  <c r="E560" i="6" s="1"/>
  <c r="A276" i="10"/>
  <c r="A275" i="10"/>
  <c r="A274" i="10"/>
  <c r="A273" i="10"/>
  <c r="A272" i="10"/>
  <c r="A271" i="10"/>
  <c r="A270" i="10"/>
  <c r="A269" i="10"/>
  <c r="A268" i="10"/>
  <c r="A267" i="10"/>
  <c r="A266" i="10"/>
  <c r="A265" i="10"/>
  <c r="A264" i="10"/>
  <c r="A263" i="10"/>
  <c r="A262" i="10"/>
  <c r="A261" i="10"/>
  <c r="A260" i="10"/>
  <c r="A259" i="10"/>
  <c r="A258" i="10"/>
  <c r="E168" i="6" s="1"/>
  <c r="A257" i="10"/>
  <c r="A256" i="10"/>
  <c r="A255" i="10"/>
  <c r="A254" i="10"/>
  <c r="A253" i="10"/>
  <c r="A252" i="10"/>
  <c r="A251" i="10"/>
  <c r="A250" i="10"/>
  <c r="A249" i="10"/>
  <c r="A248" i="10"/>
  <c r="A247" i="10"/>
  <c r="A246" i="10"/>
  <c r="A245" i="10"/>
  <c r="A244" i="10"/>
  <c r="A243" i="10"/>
  <c r="A242" i="10"/>
  <c r="A241" i="10"/>
  <c r="A240" i="10"/>
  <c r="A239" i="10"/>
  <c r="A238" i="10"/>
  <c r="A237" i="10"/>
  <c r="A236" i="10"/>
  <c r="A235" i="10"/>
  <c r="A234" i="10"/>
  <c r="A233" i="10"/>
  <c r="A232" i="10"/>
  <c r="A231" i="10"/>
  <c r="A230" i="10"/>
  <c r="A229" i="10"/>
  <c r="A228" i="10"/>
  <c r="A227" i="10"/>
  <c r="A226" i="10"/>
  <c r="E267" i="6" s="1"/>
  <c r="A225" i="10"/>
  <c r="A224" i="10"/>
  <c r="A223" i="10"/>
  <c r="A222" i="10"/>
  <c r="A221" i="10"/>
  <c r="A220" i="10"/>
  <c r="A219" i="10"/>
  <c r="A218" i="10"/>
  <c r="A217" i="10"/>
  <c r="A216" i="10"/>
  <c r="A215" i="10"/>
  <c r="A214" i="10"/>
  <c r="A213" i="10"/>
  <c r="A212" i="10"/>
  <c r="A211" i="10"/>
  <c r="A210" i="10"/>
  <c r="A209" i="10"/>
  <c r="A208" i="10"/>
  <c r="A207" i="10"/>
  <c r="A206" i="10"/>
  <c r="A205" i="10"/>
  <c r="A204" i="10"/>
  <c r="A203" i="10"/>
  <c r="A202" i="10"/>
  <c r="A201" i="10"/>
  <c r="A199" i="10"/>
  <c r="A198" i="10"/>
  <c r="A197" i="10"/>
  <c r="A196" i="10"/>
  <c r="A195" i="10"/>
  <c r="A194" i="10"/>
  <c r="A193" i="10"/>
  <c r="A192" i="10"/>
  <c r="A191" i="10"/>
  <c r="A190" i="10"/>
  <c r="A189" i="10"/>
  <c r="A188" i="10"/>
  <c r="A187" i="10"/>
  <c r="A186" i="10"/>
  <c r="A185" i="10"/>
  <c r="E11" i="6" s="1"/>
  <c r="A184" i="10"/>
  <c r="A183" i="10"/>
  <c r="A182" i="10"/>
  <c r="A181" i="10"/>
  <c r="A180" i="10"/>
  <c r="A179" i="10"/>
  <c r="A178" i="10"/>
  <c r="A177" i="10"/>
  <c r="A176" i="10"/>
  <c r="A175" i="10"/>
  <c r="A174" i="10"/>
  <c r="A173" i="10"/>
  <c r="A172" i="10"/>
  <c r="A171" i="10"/>
  <c r="A170" i="10"/>
  <c r="A169" i="10"/>
  <c r="A168" i="10"/>
  <c r="A167" i="10"/>
  <c r="A166" i="10"/>
  <c r="A165" i="10"/>
  <c r="A164" i="10"/>
  <c r="A163" i="10"/>
  <c r="A162" i="10"/>
  <c r="A161" i="10"/>
  <c r="A160" i="10"/>
  <c r="A159" i="10"/>
  <c r="A158" i="10"/>
  <c r="A157" i="10"/>
  <c r="A156" i="10"/>
  <c r="A155" i="10"/>
  <c r="A154" i="10"/>
  <c r="A153" i="10"/>
  <c r="A152" i="10"/>
  <c r="A151" i="10"/>
  <c r="A150" i="10"/>
  <c r="A149" i="10"/>
  <c r="A148" i="10"/>
  <c r="A147" i="10"/>
  <c r="A146" i="10"/>
  <c r="A145" i="10"/>
  <c r="A144" i="10"/>
  <c r="A143" i="10"/>
  <c r="A142" i="10"/>
  <c r="A141" i="10"/>
  <c r="A140" i="10"/>
  <c r="A139" i="10"/>
  <c r="A138" i="10"/>
  <c r="A137" i="10"/>
  <c r="A136" i="10"/>
  <c r="A135" i="10"/>
  <c r="A134" i="10"/>
  <c r="A133" i="10"/>
  <c r="A132" i="10"/>
  <c r="E389" i="6" s="1"/>
  <c r="A131" i="10"/>
  <c r="A130" i="10"/>
  <c r="A129" i="10"/>
  <c r="A128" i="10"/>
  <c r="A127" i="10"/>
  <c r="A126" i="10"/>
  <c r="A125" i="10"/>
  <c r="A124" i="10"/>
  <c r="A123" i="10"/>
  <c r="A122" i="10"/>
  <c r="A121" i="10"/>
  <c r="A120" i="10"/>
  <c r="A119" i="10"/>
  <c r="A118" i="10"/>
  <c r="A117" i="10"/>
  <c r="A116" i="10"/>
  <c r="A115" i="10"/>
  <c r="A114" i="10"/>
  <c r="A113" i="10"/>
  <c r="A112" i="10"/>
  <c r="A111" i="10"/>
  <c r="A110" i="10"/>
  <c r="A109" i="10"/>
  <c r="A108" i="10"/>
  <c r="A107" i="10"/>
  <c r="A106" i="10"/>
  <c r="A105" i="10"/>
  <c r="A104" i="10"/>
  <c r="A103" i="10"/>
  <c r="A102" i="10"/>
  <c r="A101" i="10"/>
  <c r="A100" i="10"/>
  <c r="A99" i="10"/>
  <c r="A98" i="10"/>
  <c r="A97" i="10"/>
  <c r="A95" i="10"/>
  <c r="A94" i="10"/>
  <c r="A93" i="10"/>
  <c r="A92" i="10"/>
  <c r="A91" i="10"/>
  <c r="A90" i="10"/>
  <c r="A89" i="10"/>
  <c r="A88" i="10"/>
  <c r="A87" i="10"/>
  <c r="A86" i="10"/>
  <c r="A85" i="10"/>
  <c r="A84" i="10"/>
  <c r="A83" i="10"/>
  <c r="A82" i="10"/>
  <c r="A81" i="10"/>
  <c r="A80" i="10"/>
  <c r="A79" i="10"/>
  <c r="A78" i="10"/>
  <c r="A77" i="10"/>
  <c r="A76" i="10"/>
  <c r="A75" i="10"/>
  <c r="E567" i="6" s="1"/>
  <c r="A74" i="10"/>
  <c r="A73" i="10"/>
  <c r="A72" i="10"/>
  <c r="A71" i="10"/>
  <c r="A70" i="10"/>
  <c r="A69" i="10"/>
  <c r="A68" i="10"/>
  <c r="A67" i="10"/>
  <c r="A66" i="10"/>
  <c r="A65" i="10"/>
  <c r="A64" i="10"/>
  <c r="A63" i="10"/>
  <c r="A62" i="10"/>
  <c r="A61" i="10"/>
  <c r="A60" i="10"/>
  <c r="A59" i="10"/>
  <c r="A58" i="10"/>
  <c r="A57" i="10"/>
  <c r="A56" i="10"/>
  <c r="A55" i="10"/>
  <c r="A54" i="10"/>
  <c r="A53" i="10"/>
  <c r="A52" i="10"/>
  <c r="A51" i="10"/>
  <c r="A50" i="10"/>
  <c r="A48" i="10"/>
  <c r="A47" i="10"/>
  <c r="A46" i="10"/>
  <c r="A45" i="10"/>
  <c r="A44" i="10"/>
  <c r="A43" i="10"/>
  <c r="A42" i="10"/>
  <c r="A41" i="10"/>
  <c r="A40" i="10"/>
  <c r="A39" i="10"/>
  <c r="A38" i="10"/>
  <c r="A37" i="10"/>
  <c r="A36" i="10"/>
  <c r="A35" i="10"/>
  <c r="A34" i="10"/>
  <c r="A33" i="10"/>
  <c r="A32" i="10"/>
  <c r="A31" i="10"/>
  <c r="A30" i="10"/>
  <c r="A29" i="10"/>
  <c r="A28" i="10"/>
  <c r="A27" i="10"/>
  <c r="A26" i="10"/>
  <c r="A25" i="10"/>
  <c r="A24" i="10"/>
  <c r="A23" i="10"/>
  <c r="A22" i="10"/>
  <c r="A21" i="10"/>
  <c r="A20" i="10"/>
  <c r="A19" i="10"/>
  <c r="A18" i="10"/>
  <c r="A17" i="10"/>
  <c r="A16" i="10"/>
  <c r="A15" i="10"/>
  <c r="A14" i="10"/>
  <c r="A13" i="10"/>
  <c r="A12" i="10"/>
  <c r="A11" i="10"/>
  <c r="A10" i="10"/>
  <c r="A9" i="10"/>
  <c r="A8" i="10"/>
  <c r="A7" i="10"/>
  <c r="A6" i="10"/>
  <c r="A5" i="10"/>
  <c r="A4" i="10"/>
  <c r="A3" i="10"/>
  <c r="M13" i="10" l="1"/>
  <c r="E634" i="6"/>
  <c r="M29" i="10"/>
  <c r="E265" i="6"/>
  <c r="M41" i="10"/>
  <c r="E183" i="6"/>
  <c r="M58" i="10"/>
  <c r="E621" i="6"/>
  <c r="M70" i="10"/>
  <c r="E468" i="6"/>
  <c r="M86" i="10"/>
  <c r="E464" i="6"/>
  <c r="M103" i="10"/>
  <c r="E118" i="6"/>
  <c r="M115" i="10"/>
  <c r="E530" i="6"/>
  <c r="M131" i="10"/>
  <c r="E639" i="6"/>
  <c r="M151" i="10"/>
  <c r="E214" i="6"/>
  <c r="M167" i="10"/>
  <c r="E330" i="6"/>
  <c r="M179" i="10"/>
  <c r="E672" i="6"/>
  <c r="M195" i="10"/>
  <c r="E139" i="6"/>
  <c r="M208" i="10"/>
  <c r="E151" i="6"/>
  <c r="M224" i="10"/>
  <c r="E93" i="6"/>
  <c r="M244" i="10"/>
  <c r="E361" i="6"/>
  <c r="M272" i="10"/>
  <c r="E273" i="6"/>
  <c r="M373" i="10"/>
  <c r="E224" i="6"/>
  <c r="M385" i="10"/>
  <c r="E282" i="6"/>
  <c r="M389" i="10"/>
  <c r="E325" i="6"/>
  <c r="M401" i="10"/>
  <c r="E359" i="6"/>
  <c r="M409" i="10"/>
  <c r="E543" i="6"/>
  <c r="M510" i="10"/>
  <c r="E657" i="6"/>
  <c r="M518" i="10"/>
  <c r="E72" i="6"/>
  <c r="M564" i="10"/>
  <c r="E506" i="6"/>
  <c r="M569" i="10"/>
  <c r="E173" i="6"/>
  <c r="M6" i="10"/>
  <c r="E510" i="6"/>
  <c r="M144" i="10"/>
  <c r="E119" i="6"/>
  <c r="M156" i="10"/>
  <c r="E429" i="6"/>
  <c r="M168" i="10"/>
  <c r="E556" i="6"/>
  <c r="M180" i="10"/>
  <c r="E233" i="6"/>
  <c r="M192" i="10"/>
  <c r="E476" i="6"/>
  <c r="M205" i="10"/>
  <c r="E206" i="6"/>
  <c r="M217" i="10"/>
  <c r="E221" i="6"/>
  <c r="M225" i="10"/>
  <c r="E133" i="6"/>
  <c r="M237" i="10"/>
  <c r="E690" i="6"/>
  <c r="M245" i="10"/>
  <c r="E453" i="6"/>
  <c r="M261" i="10"/>
  <c r="E520" i="6"/>
  <c r="M321" i="10"/>
  <c r="E313" i="6"/>
  <c r="M358" i="10"/>
  <c r="E190" i="6"/>
  <c r="M366" i="10"/>
  <c r="E347" i="6"/>
  <c r="M374" i="10"/>
  <c r="E234" i="6"/>
  <c r="M410" i="10"/>
  <c r="E482" i="6"/>
  <c r="M422" i="10"/>
  <c r="E685" i="6"/>
  <c r="M435" i="10"/>
  <c r="E687" i="6"/>
  <c r="M447" i="10"/>
  <c r="E507" i="6"/>
  <c r="M463" i="10"/>
  <c r="E469" i="6"/>
  <c r="M475" i="10"/>
  <c r="E546" i="6"/>
  <c r="M487" i="10"/>
  <c r="E126" i="6"/>
  <c r="M499" i="10"/>
  <c r="E60" i="6"/>
  <c r="M511" i="10"/>
  <c r="E427" i="6"/>
  <c r="M523" i="10"/>
  <c r="E522" i="6"/>
  <c r="M527" i="10"/>
  <c r="E678" i="6"/>
  <c r="M548" i="10"/>
  <c r="E549" i="6"/>
  <c r="M556" i="10"/>
  <c r="E569" i="6"/>
  <c r="M561" i="10"/>
  <c r="E323" i="6"/>
  <c r="M574" i="10"/>
  <c r="E588" i="6"/>
  <c r="M579" i="10"/>
  <c r="E180" i="6"/>
  <c r="M583" i="10"/>
  <c r="E348" i="6"/>
  <c r="M587" i="10"/>
  <c r="E88" i="6"/>
  <c r="M591" i="10"/>
  <c r="E608" i="6"/>
  <c r="M9" i="10"/>
  <c r="E382" i="6"/>
  <c r="M25" i="10"/>
  <c r="E656" i="6"/>
  <c r="M45" i="10"/>
  <c r="E452" i="6"/>
  <c r="M62" i="10"/>
  <c r="E107" i="6"/>
  <c r="M74" i="10"/>
  <c r="E518" i="6"/>
  <c r="M90" i="10"/>
  <c r="E440" i="6"/>
  <c r="M111" i="10"/>
  <c r="E146" i="6"/>
  <c r="M127" i="10"/>
  <c r="E25" i="6"/>
  <c r="M143" i="10"/>
  <c r="E111" i="6"/>
  <c r="M159" i="10"/>
  <c r="E321" i="6"/>
  <c r="M175" i="10"/>
  <c r="E545" i="6"/>
  <c r="M191" i="10"/>
  <c r="E471" i="6"/>
  <c r="M212" i="10"/>
  <c r="E402" i="6"/>
  <c r="M232" i="10"/>
  <c r="E223" i="6"/>
  <c r="M248" i="10"/>
  <c r="E66" i="6"/>
  <c r="M260" i="10"/>
  <c r="E117" i="6"/>
  <c r="M280" i="10"/>
  <c r="E211" i="6"/>
  <c r="M296" i="10"/>
  <c r="E383" i="6"/>
  <c r="M308" i="10"/>
  <c r="E528" i="6"/>
  <c r="M357" i="10"/>
  <c r="E317" i="6"/>
  <c r="M361" i="10"/>
  <c r="E328" i="6"/>
  <c r="M369" i="10"/>
  <c r="E603" i="6"/>
  <c r="M377" i="10"/>
  <c r="E481" i="6"/>
  <c r="M393" i="10"/>
  <c r="E618" i="6"/>
  <c r="M486" i="10"/>
  <c r="E386" i="6"/>
  <c r="M494" i="10"/>
  <c r="E561" i="6"/>
  <c r="M502" i="10"/>
  <c r="E89" i="6"/>
  <c r="M543" i="10"/>
  <c r="E130" i="6"/>
  <c r="M547" i="10"/>
  <c r="E163" i="6"/>
  <c r="M555" i="10"/>
  <c r="E197" i="6"/>
  <c r="M595" i="10"/>
  <c r="E308" i="6"/>
  <c r="M607" i="10"/>
  <c r="E182" i="6"/>
  <c r="M14" i="10"/>
  <c r="E648" i="6"/>
  <c r="M22" i="10"/>
  <c r="E676" i="6"/>
  <c r="M26" i="10"/>
  <c r="E58" i="6"/>
  <c r="M34" i="10"/>
  <c r="E677" i="6"/>
  <c r="M42" i="10"/>
  <c r="E209" i="6"/>
  <c r="M51" i="10"/>
  <c r="E691" i="6"/>
  <c r="M59" i="10"/>
  <c r="E589" i="6"/>
  <c r="M67" i="10"/>
  <c r="E192" i="6"/>
  <c r="M79" i="10"/>
  <c r="E185" i="6"/>
  <c r="M87" i="10"/>
  <c r="E566" i="6"/>
  <c r="M95" i="10"/>
  <c r="E544" i="6"/>
  <c r="M104" i="10"/>
  <c r="E138" i="6"/>
  <c r="M112" i="10"/>
  <c r="E207" i="6"/>
  <c r="M120" i="10"/>
  <c r="E42" i="6"/>
  <c r="M128" i="10"/>
  <c r="E590" i="6"/>
  <c r="M140" i="10"/>
  <c r="E110" i="6"/>
  <c r="M152" i="10"/>
  <c r="E285" i="6"/>
  <c r="M164" i="10"/>
  <c r="E392" i="6"/>
  <c r="M176" i="10"/>
  <c r="E365" i="6"/>
  <c r="M188" i="10"/>
  <c r="E179" i="6"/>
  <c r="M201" i="10"/>
  <c r="E331" i="6"/>
  <c r="M213" i="10"/>
  <c r="E102" i="6"/>
  <c r="M233" i="10"/>
  <c r="E349" i="6"/>
  <c r="M285" i="10"/>
  <c r="E279" i="6"/>
  <c r="M297" i="10"/>
  <c r="E306" i="6"/>
  <c r="M378" i="10"/>
  <c r="E289" i="6"/>
  <c r="M382" i="10"/>
  <c r="E137" i="6"/>
  <c r="M426" i="10"/>
  <c r="E219" i="6"/>
  <c r="M439" i="10"/>
  <c r="E554" i="6"/>
  <c r="M451" i="10"/>
  <c r="E122" i="6"/>
  <c r="M459" i="10"/>
  <c r="E400" i="6"/>
  <c r="M471" i="10"/>
  <c r="E380" i="6"/>
  <c r="M483" i="10"/>
  <c r="E552" i="6"/>
  <c r="M495" i="10"/>
  <c r="E645" i="6"/>
  <c r="M507" i="10"/>
  <c r="E260" i="6"/>
  <c r="M519" i="10"/>
  <c r="E535" i="6"/>
  <c r="M531" i="10"/>
  <c r="E161" i="6"/>
  <c r="E8" i="6"/>
  <c r="C24" i="2" s="1"/>
  <c r="M15" i="10"/>
  <c r="E13" i="6"/>
  <c r="M23" i="10"/>
  <c r="E142" i="6"/>
  <c r="M31" i="10"/>
  <c r="E113" i="6"/>
  <c r="M39" i="10"/>
  <c r="E664" i="6"/>
  <c r="M47" i="10"/>
  <c r="E498" i="6"/>
  <c r="M52" i="10"/>
  <c r="E27" i="6"/>
  <c r="M60" i="10"/>
  <c r="E212" i="6"/>
  <c r="M64" i="10"/>
  <c r="E125" i="6"/>
  <c r="M68" i="10"/>
  <c r="E571" i="6"/>
  <c r="M72" i="10"/>
  <c r="E210" i="6"/>
  <c r="M76" i="10"/>
  <c r="E666" i="6"/>
  <c r="M80" i="10"/>
  <c r="E6" i="6"/>
  <c r="M84" i="10"/>
  <c r="E444" i="6"/>
  <c r="M88" i="10"/>
  <c r="E28" i="6"/>
  <c r="M92" i="10"/>
  <c r="E441" i="6"/>
  <c r="M97" i="10"/>
  <c r="E604" i="6"/>
  <c r="M101" i="10"/>
  <c r="E322" i="6"/>
  <c r="M105" i="10"/>
  <c r="E379" i="6"/>
  <c r="M109" i="10"/>
  <c r="E153" i="6"/>
  <c r="M113" i="10"/>
  <c r="E262" i="6"/>
  <c r="M117" i="10"/>
  <c r="E595" i="6"/>
  <c r="M121" i="10"/>
  <c r="E152" i="6"/>
  <c r="M125" i="10"/>
  <c r="E484" i="6"/>
  <c r="M129" i="10"/>
  <c r="E512" i="6"/>
  <c r="M133" i="10"/>
  <c r="E10" i="6"/>
  <c r="M137" i="10"/>
  <c r="E158" i="6"/>
  <c r="M141" i="10"/>
  <c r="E121" i="6"/>
  <c r="M145" i="10"/>
  <c r="E594" i="6"/>
  <c r="M149" i="10"/>
  <c r="E238" i="6"/>
  <c r="M153" i="10"/>
  <c r="E327" i="6"/>
  <c r="M157" i="10"/>
  <c r="E458" i="6"/>
  <c r="M161" i="10"/>
  <c r="E141" i="6"/>
  <c r="M165" i="10"/>
  <c r="E398" i="6"/>
  <c r="M169" i="10"/>
  <c r="E607" i="6"/>
  <c r="M173" i="10"/>
  <c r="E105" i="6"/>
  <c r="M177" i="10"/>
  <c r="E74" i="6"/>
  <c r="M181" i="10"/>
  <c r="E316" i="6"/>
  <c r="M189" i="10"/>
  <c r="E338" i="6"/>
  <c r="M193" i="10"/>
  <c r="E79" i="6"/>
  <c r="M197" i="10"/>
  <c r="E297" i="6"/>
  <c r="M202" i="10"/>
  <c r="E353" i="6"/>
  <c r="M206" i="10"/>
  <c r="E275" i="6"/>
  <c r="M210" i="10"/>
  <c r="E631" i="6"/>
  <c r="M214" i="10"/>
  <c r="E581" i="6"/>
  <c r="M218" i="10"/>
  <c r="E605" i="6"/>
  <c r="M222" i="10"/>
  <c r="E326" i="6"/>
  <c r="M230" i="10"/>
  <c r="E31" i="6"/>
  <c r="M234" i="10"/>
  <c r="E403" i="6"/>
  <c r="M238" i="10"/>
  <c r="E71" i="6"/>
  <c r="M242" i="10"/>
  <c r="E258" i="6"/>
  <c r="M246" i="10"/>
  <c r="E598" i="6"/>
  <c r="M250" i="10"/>
  <c r="E241" i="6"/>
  <c r="M254" i="10"/>
  <c r="E591" i="6"/>
  <c r="M262" i="10"/>
  <c r="E532" i="6"/>
  <c r="M266" i="10"/>
  <c r="E19" i="6"/>
  <c r="M270" i="10"/>
  <c r="E457" i="6"/>
  <c r="M274" i="10"/>
  <c r="E164" i="6"/>
  <c r="M278" i="10"/>
  <c r="E48" i="6"/>
  <c r="M282" i="10"/>
  <c r="E449" i="6"/>
  <c r="M286" i="10"/>
  <c r="E337" i="6"/>
  <c r="M290" i="10"/>
  <c r="E169" i="6"/>
  <c r="M294" i="10"/>
  <c r="E638" i="6"/>
  <c r="M302" i="10"/>
  <c r="E630" i="6"/>
  <c r="M306" i="10"/>
  <c r="E665" i="6"/>
  <c r="M310" i="10"/>
  <c r="E412" i="6"/>
  <c r="M314" i="10"/>
  <c r="E391" i="6"/>
  <c r="M318" i="10"/>
  <c r="E351" i="6"/>
  <c r="M322" i="10"/>
  <c r="E280" i="6"/>
  <c r="M326" i="10"/>
  <c r="E375" i="6"/>
  <c r="M331" i="10"/>
  <c r="E425" i="6"/>
  <c r="M335" i="10"/>
  <c r="E531" i="6"/>
  <c r="M339" i="10"/>
  <c r="E82" i="6"/>
  <c r="M347" i="10"/>
  <c r="E568" i="6"/>
  <c r="M351" i="10"/>
  <c r="E459" i="6"/>
  <c r="M355" i="10"/>
  <c r="E170" i="6"/>
  <c r="M363" i="10"/>
  <c r="E195" i="6"/>
  <c r="M367" i="10"/>
  <c r="E358" i="6"/>
  <c r="M371" i="10"/>
  <c r="E85" i="6"/>
  <c r="M379" i="10"/>
  <c r="E633" i="6"/>
  <c r="M383" i="10"/>
  <c r="E483" i="6"/>
  <c r="M387" i="10"/>
  <c r="E393" i="6"/>
  <c r="M395" i="10"/>
  <c r="E251" i="6"/>
  <c r="M399" i="10"/>
  <c r="E287" i="6"/>
  <c r="M403" i="10"/>
  <c r="E215" i="6"/>
  <c r="M411" i="10"/>
  <c r="E228" i="6"/>
  <c r="M415" i="10"/>
  <c r="E388" i="6"/>
  <c r="M419" i="10"/>
  <c r="E132" i="6"/>
  <c r="M427" i="10"/>
  <c r="E504" i="6"/>
  <c r="M431" i="10"/>
  <c r="E160" i="6"/>
  <c r="M436" i="10"/>
  <c r="E515" i="6"/>
  <c r="M440" i="10"/>
  <c r="E612" i="6"/>
  <c r="M444" i="10"/>
  <c r="E584" i="6"/>
  <c r="M448" i="10"/>
  <c r="E167" i="6"/>
  <c r="M452" i="10"/>
  <c r="E129" i="6"/>
  <c r="M456" i="10"/>
  <c r="E344" i="6"/>
  <c r="M460" i="10"/>
  <c r="E445" i="6"/>
  <c r="M464" i="10"/>
  <c r="E499" i="6"/>
  <c r="M468" i="10"/>
  <c r="E135" i="6"/>
  <c r="M472" i="10"/>
  <c r="E36" i="6"/>
  <c r="M476" i="10"/>
  <c r="E597" i="6"/>
  <c r="M480" i="10"/>
  <c r="E426" i="6"/>
  <c r="M484" i="10"/>
  <c r="E229" i="6"/>
  <c r="M492" i="10"/>
  <c r="E585" i="6"/>
  <c r="M500" i="10"/>
  <c r="E83" i="6"/>
  <c r="M508" i="10"/>
  <c r="E651" i="6"/>
  <c r="M516" i="10"/>
  <c r="E686" i="6"/>
  <c r="M524" i="10"/>
  <c r="E385" i="6"/>
  <c r="M537" i="10"/>
  <c r="E188" i="6"/>
  <c r="M545" i="10"/>
  <c r="E40" i="6"/>
  <c r="M553" i="10"/>
  <c r="E62" i="6"/>
  <c r="M566" i="10"/>
  <c r="E586" i="6"/>
  <c r="M571" i="10"/>
  <c r="E166" i="6"/>
  <c r="M575" i="10"/>
  <c r="E248" i="6"/>
  <c r="M580" i="10"/>
  <c r="E342" i="6"/>
  <c r="M588" i="10"/>
  <c r="E419" i="6"/>
  <c r="H593" i="10"/>
  <c r="E225" i="6"/>
  <c r="H662" i="10"/>
  <c r="E406" i="6"/>
  <c r="M5" i="10"/>
  <c r="E54" i="6"/>
  <c r="M21" i="10"/>
  <c r="E196" i="6"/>
  <c r="M37" i="10"/>
  <c r="E632" i="6"/>
  <c r="M54" i="10"/>
  <c r="E95" i="6"/>
  <c r="M78" i="10"/>
  <c r="E294" i="6"/>
  <c r="M94" i="10"/>
  <c r="E489" i="6"/>
  <c r="M107" i="10"/>
  <c r="E370" i="6"/>
  <c r="M123" i="10"/>
  <c r="E439" i="6"/>
  <c r="M135" i="10"/>
  <c r="E680" i="6"/>
  <c r="M147" i="10"/>
  <c r="E303" i="6"/>
  <c r="M163" i="10"/>
  <c r="E319" i="6"/>
  <c r="M183" i="10"/>
  <c r="E443" i="6"/>
  <c r="M199" i="10"/>
  <c r="E300" i="6"/>
  <c r="M216" i="10"/>
  <c r="E301" i="6"/>
  <c r="M228" i="10"/>
  <c r="E583" i="6"/>
  <c r="M240" i="10"/>
  <c r="E149" i="6"/>
  <c r="M256" i="10"/>
  <c r="E477" i="6"/>
  <c r="M268" i="10"/>
  <c r="E201" i="6"/>
  <c r="M284" i="10"/>
  <c r="E627" i="6"/>
  <c r="M292" i="10"/>
  <c r="E521" i="6"/>
  <c r="M304" i="10"/>
  <c r="E49" i="6"/>
  <c r="M312" i="10"/>
  <c r="E240" i="6"/>
  <c r="M320" i="10"/>
  <c r="E465" i="6"/>
  <c r="M329" i="10"/>
  <c r="E350" i="6"/>
  <c r="M337" i="10"/>
  <c r="E682" i="6"/>
  <c r="M345" i="10"/>
  <c r="E523" i="6"/>
  <c r="M353" i="10"/>
  <c r="E659" i="6"/>
  <c r="M405" i="10"/>
  <c r="E101" i="6"/>
  <c r="M526" i="10"/>
  <c r="E470" i="6"/>
  <c r="M535" i="10"/>
  <c r="E537" i="6"/>
  <c r="M539" i="10"/>
  <c r="E298" i="6"/>
  <c r="M551" i="10"/>
  <c r="E131" i="6"/>
  <c r="M582" i="10"/>
  <c r="E527" i="6"/>
  <c r="M590" i="10"/>
  <c r="E592" i="6"/>
  <c r="M599" i="10"/>
  <c r="E324" i="6"/>
  <c r="M10" i="10"/>
  <c r="E430" i="6"/>
  <c r="M18" i="10"/>
  <c r="E46" i="6"/>
  <c r="M30" i="10"/>
  <c r="E600" i="6"/>
  <c r="M38" i="10"/>
  <c r="E684" i="6"/>
  <c r="M46" i="10"/>
  <c r="E237" i="6"/>
  <c r="M55" i="10"/>
  <c r="E587" i="6"/>
  <c r="M63" i="10"/>
  <c r="E485" i="6"/>
  <c r="M71" i="10"/>
  <c r="E309" i="6"/>
  <c r="M83" i="10"/>
  <c r="E619" i="6"/>
  <c r="M91" i="10"/>
  <c r="E108" i="6"/>
  <c r="M100" i="10"/>
  <c r="E295" i="6"/>
  <c r="M108" i="10"/>
  <c r="E20" i="6"/>
  <c r="M116" i="10"/>
  <c r="E570" i="6"/>
  <c r="M124" i="10"/>
  <c r="E472" i="6"/>
  <c r="M136" i="10"/>
  <c r="E601" i="6"/>
  <c r="M148" i="10"/>
  <c r="E189" i="6"/>
  <c r="M160" i="10"/>
  <c r="E663" i="6"/>
  <c r="M172" i="10"/>
  <c r="E617" i="6"/>
  <c r="M184" i="10"/>
  <c r="E67" i="6"/>
  <c r="M196" i="10"/>
  <c r="E249" i="6"/>
  <c r="M209" i="10"/>
  <c r="E492" i="6"/>
  <c r="M221" i="10"/>
  <c r="E356" i="6"/>
  <c r="M229" i="10"/>
  <c r="E43" i="6"/>
  <c r="M241" i="10"/>
  <c r="E401" i="6"/>
  <c r="M249" i="10"/>
  <c r="E220" i="6"/>
  <c r="M253" i="10"/>
  <c r="E290" i="6"/>
  <c r="M257" i="10"/>
  <c r="E191" i="6"/>
  <c r="M265" i="10"/>
  <c r="E671" i="6"/>
  <c r="M269" i="10"/>
  <c r="E205" i="6"/>
  <c r="M273" i="10"/>
  <c r="E622" i="6"/>
  <c r="M281" i="10"/>
  <c r="E34" i="6"/>
  <c r="M289" i="10"/>
  <c r="E218" i="6"/>
  <c r="M293" i="10"/>
  <c r="E199" i="6"/>
  <c r="M301" i="10"/>
  <c r="E305" i="6"/>
  <c r="M305" i="10"/>
  <c r="E352" i="6"/>
  <c r="M313" i="10"/>
  <c r="E277" i="6"/>
  <c r="M317" i="10"/>
  <c r="E602" i="6"/>
  <c r="M325" i="10"/>
  <c r="E194" i="6"/>
  <c r="M330" i="10"/>
  <c r="E422" i="6"/>
  <c r="M334" i="10"/>
  <c r="E596" i="6"/>
  <c r="M342" i="10"/>
  <c r="E417" i="6"/>
  <c r="M346" i="10"/>
  <c r="E647" i="6"/>
  <c r="M350" i="10"/>
  <c r="E669" i="6"/>
  <c r="M362" i="10"/>
  <c r="E35" i="6"/>
  <c r="M390" i="10"/>
  <c r="E626" i="6"/>
  <c r="M394" i="10"/>
  <c r="E642" i="6"/>
  <c r="M398" i="10"/>
  <c r="E320" i="6"/>
  <c r="M406" i="10"/>
  <c r="E384" i="6"/>
  <c r="M414" i="10"/>
  <c r="E553" i="6"/>
  <c r="M430" i="10"/>
  <c r="E73" i="6"/>
  <c r="M443" i="10"/>
  <c r="E271" i="6"/>
  <c r="M455" i="10"/>
  <c r="E276" i="6"/>
  <c r="M467" i="10"/>
  <c r="E565" i="6"/>
  <c r="M479" i="10"/>
  <c r="E559" i="6"/>
  <c r="M491" i="10"/>
  <c r="E649" i="6"/>
  <c r="M503" i="10"/>
  <c r="E293" i="6"/>
  <c r="M515" i="10"/>
  <c r="E145" i="6"/>
  <c r="M540" i="10"/>
  <c r="E442" i="6"/>
  <c r="M7" i="10"/>
  <c r="E127" i="6"/>
  <c r="M11" i="10"/>
  <c r="E242" i="6"/>
  <c r="M19" i="10"/>
  <c r="E86" i="6"/>
  <c r="M27" i="10"/>
  <c r="E112" i="6"/>
  <c r="M35" i="10"/>
  <c r="E623" i="6"/>
  <c r="M43" i="10"/>
  <c r="E284" i="6"/>
  <c r="M56" i="10"/>
  <c r="E493" i="6"/>
  <c r="M4" i="10"/>
  <c r="E53" i="6"/>
  <c r="M8" i="10"/>
  <c r="E577" i="6"/>
  <c r="M12" i="10"/>
  <c r="E253" i="6"/>
  <c r="M16" i="10"/>
  <c r="E21" i="6"/>
  <c r="M20" i="10"/>
  <c r="E213" i="6"/>
  <c r="M24" i="10"/>
  <c r="E558" i="6"/>
  <c r="M28" i="10"/>
  <c r="E56" i="6"/>
  <c r="M32" i="10"/>
  <c r="E364" i="6"/>
  <c r="M36" i="10"/>
  <c r="E315" i="6"/>
  <c r="M40" i="10"/>
  <c r="E14" i="6"/>
  <c r="M44" i="10"/>
  <c r="E97" i="6"/>
  <c r="M48" i="10"/>
  <c r="E509" i="6"/>
  <c r="M53" i="10"/>
  <c r="E654" i="6"/>
  <c r="M57" i="10"/>
  <c r="E397" i="6"/>
  <c r="M61" i="10"/>
  <c r="E94" i="6"/>
  <c r="M65" i="10"/>
  <c r="E157" i="6"/>
  <c r="M69" i="10"/>
  <c r="E202" i="6"/>
  <c r="M73" i="10"/>
  <c r="E69" i="6"/>
  <c r="M77" i="10"/>
  <c r="E184" i="6"/>
  <c r="M81" i="10"/>
  <c r="E33" i="6"/>
  <c r="M85" i="10"/>
  <c r="E226" i="6"/>
  <c r="M89" i="10"/>
  <c r="E45" i="6"/>
  <c r="M93" i="10"/>
  <c r="E480" i="6"/>
  <c r="M98" i="10"/>
  <c r="E227" i="6"/>
  <c r="M102" i="10"/>
  <c r="E413" i="6"/>
  <c r="M106" i="10"/>
  <c r="E288" i="6"/>
  <c r="M110" i="10"/>
  <c r="E104" i="6"/>
  <c r="M114" i="10"/>
  <c r="E372" i="6"/>
  <c r="M118" i="10"/>
  <c r="E582" i="6"/>
  <c r="M122" i="10"/>
  <c r="E299" i="6"/>
  <c r="M126" i="10"/>
  <c r="E500" i="6"/>
  <c r="M130" i="10"/>
  <c r="E516" i="6"/>
  <c r="M134" i="10"/>
  <c r="E17" i="6"/>
  <c r="M138" i="10"/>
  <c r="E75" i="6"/>
  <c r="M142" i="10"/>
  <c r="E147" i="6"/>
  <c r="M146" i="10"/>
  <c r="E174" i="6"/>
  <c r="M150" i="10"/>
  <c r="E257" i="6"/>
  <c r="M154" i="10"/>
  <c r="E333" i="6"/>
  <c r="M158" i="10"/>
  <c r="E609" i="6"/>
  <c r="M162" i="10"/>
  <c r="E181" i="6"/>
  <c r="M166" i="10"/>
  <c r="E421" i="6"/>
  <c r="M170" i="10"/>
  <c r="E670" i="6"/>
  <c r="M174" i="10"/>
  <c r="E542" i="6"/>
  <c r="M178" i="10"/>
  <c r="E539" i="6"/>
  <c r="M182" i="10"/>
  <c r="E378" i="6"/>
  <c r="M186" i="10"/>
  <c r="E38" i="6"/>
  <c r="M190" i="10"/>
  <c r="E448" i="6"/>
  <c r="M194" i="10"/>
  <c r="E96" i="6"/>
  <c r="M198" i="10"/>
  <c r="E683" i="6"/>
  <c r="M203" i="10"/>
  <c r="E655" i="6"/>
  <c r="M207" i="10"/>
  <c r="E345" i="6"/>
  <c r="M211" i="10"/>
  <c r="E610" i="6"/>
  <c r="M215" i="10"/>
  <c r="E12" i="6"/>
  <c r="M219" i="10"/>
  <c r="E47" i="6"/>
  <c r="M223" i="10"/>
  <c r="E646" i="6"/>
  <c r="M227" i="10"/>
  <c r="E355" i="6"/>
  <c r="M231" i="10"/>
  <c r="E80" i="6"/>
  <c r="M235" i="10"/>
  <c r="E144" i="6"/>
  <c r="M239" i="10"/>
  <c r="E98" i="6"/>
  <c r="M243" i="10"/>
  <c r="E87" i="6"/>
  <c r="M247" i="10"/>
  <c r="E116" i="6"/>
  <c r="M251" i="10"/>
  <c r="E162" i="6"/>
  <c r="M255" i="10"/>
  <c r="E283" i="6"/>
  <c r="M259" i="10"/>
  <c r="E486" i="6"/>
  <c r="M263" i="10"/>
  <c r="E68" i="6"/>
  <c r="M267" i="10"/>
  <c r="E84" i="6"/>
  <c r="M271" i="10"/>
  <c r="E230" i="6"/>
  <c r="M275" i="10"/>
  <c r="E428" i="6"/>
  <c r="M279" i="10"/>
  <c r="E526" i="6"/>
  <c r="M283" i="10"/>
  <c r="E366" i="6"/>
  <c r="M291" i="10"/>
  <c r="E357" i="6"/>
  <c r="M295" i="10"/>
  <c r="E628" i="6"/>
  <c r="M299" i="10"/>
  <c r="E432" i="6"/>
  <c r="M303" i="10"/>
  <c r="E562" i="6"/>
  <c r="M307" i="10"/>
  <c r="E171" i="6"/>
  <c r="M311" i="10"/>
  <c r="E369" i="6"/>
  <c r="M315" i="10"/>
  <c r="E91" i="6"/>
  <c r="M323" i="10"/>
  <c r="E487" i="6"/>
  <c r="M328" i="10"/>
  <c r="E341" i="6"/>
  <c r="M332" i="10"/>
  <c r="E424" i="6"/>
  <c r="M336" i="10"/>
  <c r="E37" i="6"/>
  <c r="M340" i="10"/>
  <c r="E123" i="6"/>
  <c r="M344" i="10"/>
  <c r="E513" i="6"/>
  <c r="M348" i="10"/>
  <c r="E286" i="6"/>
  <c r="M352" i="10"/>
  <c r="E675" i="6"/>
  <c r="M356" i="10"/>
  <c r="E310" i="6"/>
  <c r="M360" i="10"/>
  <c r="E575" i="6"/>
  <c r="M364" i="10"/>
  <c r="E371" i="6"/>
  <c r="M368" i="10"/>
  <c r="E572" i="6"/>
  <c r="M372" i="10"/>
  <c r="E159" i="6"/>
  <c r="M376" i="10"/>
  <c r="E410" i="6"/>
  <c r="M380" i="10"/>
  <c r="E643" i="6"/>
  <c r="M384" i="10"/>
  <c r="E235" i="6"/>
  <c r="M388" i="10"/>
  <c r="E394" i="6"/>
  <c r="M392" i="10"/>
  <c r="E496" i="6"/>
  <c r="M396" i="10"/>
  <c r="E200" i="6"/>
  <c r="M400" i="10"/>
  <c r="E381" i="6"/>
  <c r="M404" i="10"/>
  <c r="E263" i="6"/>
  <c r="M408" i="10"/>
  <c r="E502" i="6"/>
  <c r="M412" i="10"/>
  <c r="E177" i="6"/>
  <c r="M416" i="10"/>
  <c r="E399" i="6"/>
  <c r="M420" i="10"/>
  <c r="E517" i="6"/>
  <c r="M424" i="10"/>
  <c r="E92" i="6"/>
  <c r="M428" i="10"/>
  <c r="E63" i="6"/>
  <c r="M432" i="10"/>
  <c r="E292" i="6"/>
  <c r="M437" i="10"/>
  <c r="E29" i="6"/>
  <c r="M441" i="10"/>
  <c r="E120" i="6"/>
  <c r="M445" i="10"/>
  <c r="E446" i="6"/>
  <c r="M449" i="10"/>
  <c r="E61" i="6"/>
  <c r="M453" i="10"/>
  <c r="E236" i="6"/>
  <c r="M457" i="10"/>
  <c r="E362" i="6"/>
  <c r="M461" i="10"/>
  <c r="E451" i="6"/>
  <c r="M465" i="10"/>
  <c r="E178" i="6"/>
  <c r="M469" i="10"/>
  <c r="E176" i="6"/>
  <c r="M473" i="10"/>
  <c r="E579" i="6"/>
  <c r="M477" i="10"/>
  <c r="E644" i="6"/>
  <c r="M481" i="10"/>
  <c r="E551" i="6"/>
  <c r="M489" i="10"/>
  <c r="E563" i="6"/>
  <c r="M497" i="10"/>
  <c r="E30" i="6"/>
  <c r="M505" i="10"/>
  <c r="E501" i="6"/>
  <c r="M513" i="10"/>
  <c r="E134" i="6"/>
  <c r="M521" i="10"/>
  <c r="E407" i="6"/>
  <c r="M529" i="10"/>
  <c r="E165" i="6"/>
  <c r="M534" i="10"/>
  <c r="E593" i="6"/>
  <c r="M542" i="10"/>
  <c r="E264" i="6"/>
  <c r="M550" i="10"/>
  <c r="E270" i="6"/>
  <c r="M559" i="10"/>
  <c r="E564" i="6"/>
  <c r="M563" i="10"/>
  <c r="E667" i="6"/>
  <c r="M567" i="10"/>
  <c r="E65" i="6"/>
  <c r="M572" i="10"/>
  <c r="E466" i="6"/>
  <c r="M585" i="10"/>
  <c r="E599" i="6"/>
  <c r="M17" i="10"/>
  <c r="E222" i="6"/>
  <c r="M33" i="10"/>
  <c r="E148" i="6"/>
  <c r="M50" i="10"/>
  <c r="E540" i="6"/>
  <c r="M66" i="10"/>
  <c r="E50" i="6"/>
  <c r="M82" i="10"/>
  <c r="E247" i="6"/>
  <c r="M99" i="10"/>
  <c r="E106" i="6"/>
  <c r="M119" i="10"/>
  <c r="E637" i="6"/>
  <c r="M139" i="10"/>
  <c r="E109" i="6"/>
  <c r="M155" i="10"/>
  <c r="E7" i="6"/>
  <c r="M171" i="10"/>
  <c r="E681" i="6"/>
  <c r="M187" i="10"/>
  <c r="E78" i="6"/>
  <c r="M204" i="10"/>
  <c r="E658" i="6"/>
  <c r="M220" i="10"/>
  <c r="E536" i="6"/>
  <c r="M236" i="10"/>
  <c r="E143" i="6"/>
  <c r="M252" i="10"/>
  <c r="E661" i="6"/>
  <c r="M264" i="10"/>
  <c r="E653" i="6"/>
  <c r="M276" i="10"/>
  <c r="E340" i="6"/>
  <c r="M288" i="10"/>
  <c r="E208" i="6"/>
  <c r="M300" i="10"/>
  <c r="E629" i="6"/>
  <c r="M316" i="10"/>
  <c r="E435" i="6"/>
  <c r="M324" i="10"/>
  <c r="E55" i="6"/>
  <c r="M341" i="10"/>
  <c r="E411" i="6"/>
  <c r="M417" i="10"/>
  <c r="E454" i="6"/>
  <c r="M421" i="10"/>
  <c r="E114" i="6"/>
  <c r="M425" i="10"/>
  <c r="E255" i="6"/>
  <c r="M433" i="10"/>
  <c r="E335" i="6"/>
  <c r="D8" i="6"/>
  <c r="C23" i="2" s="1"/>
  <c r="D479" i="6"/>
  <c r="D692" i="6"/>
  <c r="D576" i="6"/>
  <c r="D534" i="6"/>
  <c r="D64" i="6"/>
  <c r="D415" i="6"/>
  <c r="D405" i="6"/>
  <c r="D491" i="6"/>
  <c r="D246" i="6"/>
  <c r="D243" i="6"/>
  <c r="D150" i="6"/>
  <c r="D615" i="6"/>
  <c r="D44" i="6"/>
  <c r="D679" i="6"/>
  <c r="D652" i="6"/>
  <c r="D418" i="6"/>
  <c r="D503" i="6"/>
  <c r="D239" i="6"/>
  <c r="D640" i="6"/>
  <c r="D329" i="6"/>
  <c r="D59" i="6"/>
  <c r="D456" i="6"/>
  <c r="D281" i="6"/>
  <c r="D334" i="6"/>
  <c r="D154" i="6"/>
  <c r="D419" i="6"/>
  <c r="D396" i="6"/>
  <c r="D342" i="6"/>
  <c r="D377" i="6"/>
  <c r="D641" i="6"/>
  <c r="D26" i="6"/>
  <c r="D466" i="6"/>
  <c r="D538" i="6"/>
  <c r="D506" i="6"/>
  <c r="D573" i="6"/>
  <c r="D569" i="6"/>
  <c r="D662" i="6"/>
  <c r="D549" i="6"/>
  <c r="D580" i="6"/>
  <c r="D442" i="6"/>
  <c r="D395" i="6"/>
  <c r="D635" i="6"/>
  <c r="D99" i="6"/>
  <c r="D385" i="6"/>
  <c r="D495" i="6"/>
  <c r="D686" i="6"/>
  <c r="D343" i="6"/>
  <c r="D651" i="6"/>
  <c r="D24" i="6"/>
  <c r="D83" i="6"/>
  <c r="D4" i="6"/>
  <c r="D585" i="6"/>
  <c r="D555" i="6"/>
  <c r="D229" i="6"/>
  <c r="D426" i="6"/>
  <c r="D597" i="6"/>
  <c r="D36" i="6"/>
  <c r="D135" i="6"/>
  <c r="D499" i="6"/>
  <c r="D445" i="6"/>
  <c r="D344" i="6"/>
  <c r="D129" i="6"/>
  <c r="D167" i="6"/>
  <c r="D584" i="6"/>
  <c r="D612" i="6"/>
  <c r="D515" i="6"/>
  <c r="D292" i="6"/>
  <c r="D63" i="6"/>
  <c r="D92" i="6"/>
  <c r="D517" i="6"/>
  <c r="D399" i="6"/>
  <c r="D177" i="6"/>
  <c r="D502" i="6"/>
  <c r="D263" i="6"/>
  <c r="D381" i="6"/>
  <c r="D200" i="6"/>
  <c r="D496" i="6"/>
  <c r="D394" i="6"/>
  <c r="D235" i="6"/>
  <c r="D643" i="6"/>
  <c r="D410" i="6"/>
  <c r="D159" i="6"/>
  <c r="D572" i="6"/>
  <c r="D371" i="6"/>
  <c r="D575" i="6"/>
  <c r="D310" i="6"/>
  <c r="D675" i="6"/>
  <c r="D286" i="6"/>
  <c r="D513" i="6"/>
  <c r="D123" i="6"/>
  <c r="D37" i="6"/>
  <c r="D424" i="6"/>
  <c r="D341" i="6"/>
  <c r="D55" i="6"/>
  <c r="D465" i="6"/>
  <c r="D435" i="6"/>
  <c r="D240" i="6"/>
  <c r="D528" i="6"/>
  <c r="D49" i="6"/>
  <c r="D629" i="6"/>
  <c r="D383" i="6"/>
  <c r="D521" i="6"/>
  <c r="D208" i="6"/>
  <c r="D627" i="6"/>
  <c r="D211" i="6"/>
  <c r="D340" i="6"/>
  <c r="D273" i="6"/>
  <c r="D201" i="6"/>
  <c r="D653" i="6"/>
  <c r="D117" i="6"/>
  <c r="D477" i="6"/>
  <c r="D661" i="6"/>
  <c r="D66" i="6"/>
  <c r="D361" i="6"/>
  <c r="D149" i="6"/>
  <c r="D143" i="6"/>
  <c r="D156" i="6"/>
  <c r="D688" i="6"/>
  <c r="D332" i="6"/>
  <c r="D550" i="6"/>
  <c r="D533" i="6"/>
  <c r="D460" i="6"/>
  <c r="D103" i="6"/>
  <c r="D625" i="6"/>
  <c r="D404" i="6"/>
  <c r="D244" i="6"/>
  <c r="D175" i="6"/>
  <c r="D304" i="6"/>
  <c r="D172" i="6"/>
  <c r="D318" i="6"/>
  <c r="D574" i="6"/>
  <c r="D373" i="6"/>
  <c r="D674" i="6"/>
  <c r="D296" i="6"/>
  <c r="D204" i="6"/>
  <c r="D232" i="6"/>
  <c r="D314" i="6"/>
  <c r="D182" i="6"/>
  <c r="D414" i="6"/>
  <c r="D324" i="6"/>
  <c r="D308" i="6"/>
  <c r="D608" i="6"/>
  <c r="D88" i="6"/>
  <c r="D348" i="6"/>
  <c r="D180" i="6"/>
  <c r="D248" i="6"/>
  <c r="D166" i="6"/>
  <c r="D65" i="6"/>
  <c r="D667" i="6"/>
  <c r="D564" i="6"/>
  <c r="D197" i="6"/>
  <c r="D131" i="6"/>
  <c r="D163" i="6"/>
  <c r="D130" i="6"/>
  <c r="D298" i="6"/>
  <c r="D537" i="6"/>
  <c r="D161" i="6"/>
  <c r="D678" i="6"/>
  <c r="D522" i="6"/>
  <c r="D535" i="6"/>
  <c r="D145" i="6"/>
  <c r="D427" i="6"/>
  <c r="D260" i="6"/>
  <c r="D293" i="6"/>
  <c r="D60" i="6"/>
  <c r="D645" i="6"/>
  <c r="D649" i="6"/>
  <c r="D478" i="6"/>
  <c r="D339" i="6"/>
  <c r="D689" i="6"/>
  <c r="D57" i="6"/>
  <c r="D475" i="6"/>
  <c r="D434" i="6"/>
  <c r="D408" i="6"/>
  <c r="D406" i="6"/>
  <c r="D367" i="6"/>
  <c r="D245" i="6"/>
  <c r="D22" i="6"/>
  <c r="D620" i="6"/>
  <c r="D274" i="6"/>
  <c r="D511" i="6"/>
  <c r="D217" i="6"/>
  <c r="D360" i="6"/>
  <c r="D81" i="6"/>
  <c r="D268" i="6"/>
  <c r="D203" i="6"/>
  <c r="D505" i="6"/>
  <c r="D231" i="6"/>
  <c r="D636" i="6"/>
  <c r="D374" i="6"/>
  <c r="D613" i="6"/>
  <c r="D252" i="6"/>
  <c r="D592" i="6"/>
  <c r="D650" i="6"/>
  <c r="D527" i="6"/>
  <c r="D193" i="6"/>
  <c r="D588" i="6"/>
  <c r="D614" i="6"/>
  <c r="D586" i="6"/>
  <c r="D514" i="6"/>
  <c r="D346" i="6"/>
  <c r="D100" i="6"/>
  <c r="D270" i="6"/>
  <c r="D307" i="6"/>
  <c r="D264" i="6"/>
  <c r="D128" i="6"/>
  <c r="D593" i="6"/>
  <c r="D578" i="6"/>
  <c r="D470" i="6"/>
  <c r="D390" i="6"/>
  <c r="D72" i="6"/>
  <c r="D18" i="6"/>
  <c r="D657" i="6"/>
  <c r="D311" i="6"/>
  <c r="D89" i="6"/>
  <c r="D39" i="6"/>
  <c r="D561" i="6"/>
  <c r="D450" i="6"/>
  <c r="D386" i="6"/>
  <c r="D529" i="6"/>
  <c r="D155" i="6"/>
  <c r="D557" i="6"/>
  <c r="D216" i="6"/>
  <c r="D76" i="6"/>
  <c r="D278" i="6"/>
  <c r="D376" i="6"/>
  <c r="D259" i="6"/>
  <c r="D90" i="6"/>
  <c r="D473" i="6"/>
  <c r="D409" i="6"/>
  <c r="D291" i="6"/>
  <c r="D431" i="6"/>
  <c r="D73" i="6"/>
  <c r="D219" i="6"/>
  <c r="D685" i="6"/>
  <c r="D462" i="6"/>
  <c r="D553" i="6"/>
  <c r="D482" i="6"/>
  <c r="D384" i="6"/>
  <c r="D15" i="6"/>
  <c r="D320" i="6"/>
  <c r="D642" i="6"/>
  <c r="D673" i="6"/>
  <c r="D494" i="6"/>
  <c r="D474" i="6"/>
  <c r="D77" i="6"/>
  <c r="D490" i="6"/>
  <c r="D272" i="6"/>
  <c r="D266" i="6"/>
  <c r="D187" i="6"/>
  <c r="D269" i="6"/>
  <c r="D70" i="6"/>
  <c r="D140" i="6"/>
  <c r="D433" i="6"/>
  <c r="D467" i="6"/>
  <c r="D124" i="6"/>
  <c r="D541" i="6"/>
  <c r="D250" i="6"/>
  <c r="D23" i="6"/>
  <c r="D254" i="6"/>
  <c r="D438" i="6"/>
  <c r="D547" i="6"/>
  <c r="D525" i="6"/>
  <c r="D423" i="6"/>
  <c r="D225" i="6"/>
  <c r="D463" i="6"/>
  <c r="D599" i="6"/>
  <c r="D611" i="6"/>
  <c r="D416" i="6"/>
  <c r="D198" i="6"/>
  <c r="D173" i="6"/>
  <c r="D261" i="6"/>
  <c r="D323" i="6"/>
  <c r="D519" i="6"/>
  <c r="D62" i="6"/>
  <c r="D41" i="6"/>
  <c r="D40" i="6"/>
  <c r="D256" i="6"/>
  <c r="D188" i="6"/>
  <c r="D16" i="6"/>
  <c r="D165" i="6"/>
  <c r="D354" i="6"/>
  <c r="D407" i="6"/>
  <c r="D606" i="6"/>
  <c r="D134" i="6"/>
  <c r="D32" i="6"/>
  <c r="D501" i="6"/>
  <c r="D136" i="6"/>
  <c r="D30" i="6"/>
  <c r="D524" i="6"/>
  <c r="D563" i="6"/>
  <c r="D312" i="6"/>
  <c r="D551" i="6"/>
  <c r="D644" i="6"/>
  <c r="D579" i="6"/>
  <c r="D176" i="6"/>
  <c r="D178" i="6"/>
  <c r="D451" i="6"/>
  <c r="D362" i="6"/>
  <c r="D236" i="6"/>
  <c r="D61" i="6"/>
  <c r="D446" i="6"/>
  <c r="D120" i="6"/>
  <c r="D29" i="6"/>
  <c r="D335" i="6"/>
  <c r="D52" i="6"/>
  <c r="D255" i="6"/>
  <c r="D114" i="6"/>
  <c r="D454" i="6"/>
  <c r="D336" i="6"/>
  <c r="D543" i="6"/>
  <c r="D101" i="6"/>
  <c r="D359" i="6"/>
  <c r="D9" i="6"/>
  <c r="D618" i="6"/>
  <c r="D325" i="6"/>
  <c r="D282" i="6"/>
  <c r="D115" i="6"/>
  <c r="D481" i="6"/>
  <c r="D224" i="6"/>
  <c r="D603" i="6"/>
  <c r="D455" i="6"/>
  <c r="D328" i="6"/>
  <c r="L357" i="10"/>
  <c r="D317" i="6" s="1"/>
  <c r="L353" i="10"/>
  <c r="D659" i="6" s="1"/>
  <c r="L349" i="10"/>
  <c r="D624" i="6" s="1"/>
  <c r="L345" i="10"/>
  <c r="D523" i="6" s="1"/>
  <c r="D223" i="6"/>
  <c r="D583" i="6"/>
  <c r="D93" i="6"/>
  <c r="D536" i="6"/>
  <c r="D301" i="6"/>
  <c r="D402" i="6"/>
  <c r="D151" i="6"/>
  <c r="D658" i="6"/>
  <c r="D302" i="6"/>
  <c r="D249" i="6"/>
  <c r="D476" i="6"/>
  <c r="D179" i="6"/>
  <c r="D67" i="6"/>
  <c r="D233" i="6"/>
  <c r="D365" i="6"/>
  <c r="D617" i="6"/>
  <c r="D556" i="6"/>
  <c r="D392" i="6"/>
  <c r="D663" i="6"/>
  <c r="D429" i="6"/>
  <c r="D285" i="6"/>
  <c r="D189" i="6"/>
  <c r="D119" i="6"/>
  <c r="D110" i="6"/>
  <c r="D601" i="6"/>
  <c r="D389" i="6"/>
  <c r="D590" i="6"/>
  <c r="D472" i="6"/>
  <c r="D42" i="6"/>
  <c r="D570" i="6"/>
  <c r="D207" i="6"/>
  <c r="D20" i="6"/>
  <c r="D138" i="6"/>
  <c r="D295" i="6"/>
  <c r="D51" i="6"/>
  <c r="D441" i="6"/>
  <c r="D28" i="6"/>
  <c r="D444" i="6"/>
  <c r="D6" i="6"/>
  <c r="D666" i="6"/>
  <c r="D210" i="6"/>
  <c r="D571" i="6"/>
  <c r="D125" i="6"/>
  <c r="D212" i="6"/>
  <c r="D493" i="6"/>
  <c r="D27" i="6"/>
  <c r="D509" i="6"/>
  <c r="D97" i="6"/>
  <c r="D14" i="6"/>
  <c r="D315" i="6"/>
  <c r="D364" i="6"/>
  <c r="D56" i="6"/>
  <c r="D558" i="6"/>
  <c r="D213" i="6"/>
  <c r="D21" i="6"/>
  <c r="D253" i="6"/>
  <c r="D577" i="6"/>
  <c r="D53" i="6"/>
  <c r="D126" i="6"/>
  <c r="D552" i="6"/>
  <c r="D559" i="6"/>
  <c r="D546" i="6"/>
  <c r="D380" i="6"/>
  <c r="D565" i="6"/>
  <c r="D469" i="6"/>
  <c r="D400" i="6"/>
  <c r="D276" i="6"/>
  <c r="D122" i="6"/>
  <c r="D507" i="6"/>
  <c r="D271" i="6"/>
  <c r="D554" i="6"/>
  <c r="D687" i="6"/>
  <c r="D160" i="6"/>
  <c r="D504" i="6"/>
  <c r="D363" i="6"/>
  <c r="D132" i="6"/>
  <c r="D388" i="6"/>
  <c r="D228" i="6"/>
  <c r="D461" i="6"/>
  <c r="D215" i="6"/>
  <c r="D287" i="6"/>
  <c r="D251" i="6"/>
  <c r="D420" i="6"/>
  <c r="D393" i="6"/>
  <c r="D483" i="6"/>
  <c r="D633" i="6"/>
  <c r="D368" i="6"/>
  <c r="D85" i="6"/>
  <c r="D358" i="6"/>
  <c r="D195" i="6"/>
  <c r="D668" i="6"/>
  <c r="D170" i="6"/>
  <c r="D459" i="6"/>
  <c r="D568" i="6"/>
  <c r="D548" i="6"/>
  <c r="D82" i="6"/>
  <c r="D531" i="6"/>
  <c r="D425" i="6"/>
  <c r="D447" i="6"/>
  <c r="D487" i="6"/>
  <c r="D488" i="6"/>
  <c r="D91" i="6"/>
  <c r="D369" i="6"/>
  <c r="D171" i="6"/>
  <c r="D562" i="6"/>
  <c r="D432" i="6"/>
  <c r="D628" i="6"/>
  <c r="D357" i="6"/>
  <c r="D186" i="6"/>
  <c r="D366" i="6"/>
  <c r="D526" i="6"/>
  <c r="D428" i="6"/>
  <c r="D230" i="6"/>
  <c r="D84" i="6"/>
  <c r="D68" i="6"/>
  <c r="D486" i="6"/>
  <c r="D283" i="6"/>
  <c r="D162" i="6"/>
  <c r="D116" i="6"/>
  <c r="D87" i="6"/>
  <c r="D98" i="6"/>
  <c r="D144" i="6"/>
  <c r="D80" i="6"/>
  <c r="D355" i="6"/>
  <c r="D646" i="6"/>
  <c r="D47" i="6"/>
  <c r="D12" i="6"/>
  <c r="D610" i="6"/>
  <c r="D345" i="6"/>
  <c r="D655" i="6"/>
  <c r="D300" i="6"/>
  <c r="D139" i="6"/>
  <c r="D471" i="6"/>
  <c r="D78" i="6"/>
  <c r="D443" i="6"/>
  <c r="D672" i="6"/>
  <c r="D545" i="6"/>
  <c r="D681" i="6"/>
  <c r="D330" i="6"/>
  <c r="D319" i="6"/>
  <c r="D321" i="6"/>
  <c r="D7" i="6"/>
  <c r="D214" i="6"/>
  <c r="D626" i="6"/>
  <c r="D387" i="6"/>
  <c r="D137" i="6"/>
  <c r="D289" i="6"/>
  <c r="D234" i="6"/>
  <c r="D616" i="6"/>
  <c r="D347" i="6"/>
  <c r="D35" i="6"/>
  <c r="D190" i="6"/>
  <c r="D436" i="6"/>
  <c r="D669" i="6"/>
  <c r="D647" i="6"/>
  <c r="D417" i="6"/>
  <c r="D5" i="6"/>
  <c r="D596" i="6"/>
  <c r="D422" i="6"/>
  <c r="D375" i="6"/>
  <c r="D280" i="6"/>
  <c r="D351" i="6"/>
  <c r="D391" i="6"/>
  <c r="D412" i="6"/>
  <c r="D665" i="6"/>
  <c r="D630" i="6"/>
  <c r="D660" i="6"/>
  <c r="D638" i="6"/>
  <c r="D169" i="6"/>
  <c r="D337" i="6"/>
  <c r="D449" i="6"/>
  <c r="D48" i="6"/>
  <c r="D164" i="6"/>
  <c r="D457" i="6"/>
  <c r="D19" i="6"/>
  <c r="D532" i="6"/>
  <c r="D168" i="6"/>
  <c r="D591" i="6"/>
  <c r="D241" i="6"/>
  <c r="D598" i="6"/>
  <c r="D258" i="6"/>
  <c r="D71" i="6"/>
  <c r="D403" i="6"/>
  <c r="D31" i="6"/>
  <c r="D267" i="6"/>
  <c r="D326" i="6"/>
  <c r="D605" i="6"/>
  <c r="D581" i="6"/>
  <c r="D631" i="6"/>
  <c r="D275" i="6"/>
  <c r="D353" i="6"/>
  <c r="D683" i="6"/>
  <c r="D96" i="6"/>
  <c r="D448" i="6"/>
  <c r="D38" i="6"/>
  <c r="D378" i="6"/>
  <c r="D539" i="6"/>
  <c r="D542" i="6"/>
  <c r="D670" i="6"/>
  <c r="D421" i="6"/>
  <c r="D181" i="6"/>
  <c r="D609" i="6"/>
  <c r="D333" i="6"/>
  <c r="D257" i="6"/>
  <c r="D174" i="6"/>
  <c r="D147" i="6"/>
  <c r="D75" i="6"/>
  <c r="D17" i="6"/>
  <c r="D516" i="6"/>
  <c r="D500" i="6"/>
  <c r="D299" i="6"/>
  <c r="D582" i="6"/>
  <c r="D372" i="6"/>
  <c r="D104" i="6"/>
  <c r="D288" i="6"/>
  <c r="D413" i="6"/>
  <c r="D227" i="6"/>
  <c r="D489" i="6"/>
  <c r="D440" i="6"/>
  <c r="D464" i="6"/>
  <c r="D247" i="6"/>
  <c r="D294" i="6"/>
  <c r="L341" i="10"/>
  <c r="D411" i="6" s="1"/>
  <c r="L337" i="10"/>
  <c r="D682" i="6" s="1"/>
  <c r="L333" i="10"/>
  <c r="D437" i="6" s="1"/>
  <c r="L329" i="10"/>
  <c r="D350" i="6" s="1"/>
  <c r="L325" i="10"/>
  <c r="D194" i="6" s="1"/>
  <c r="L321" i="10"/>
  <c r="D313" i="6" s="1"/>
  <c r="L317" i="10"/>
  <c r="D602" i="6" s="1"/>
  <c r="L313" i="10"/>
  <c r="D277" i="6" s="1"/>
  <c r="L309" i="10"/>
  <c r="D497" i="6" s="1"/>
  <c r="L305" i="10"/>
  <c r="D352" i="6" s="1"/>
  <c r="L301" i="10"/>
  <c r="D305" i="6" s="1"/>
  <c r="L297" i="10"/>
  <c r="D306" i="6" s="1"/>
  <c r="L293" i="10"/>
  <c r="D199" i="6" s="1"/>
  <c r="L289" i="10"/>
  <c r="D218" i="6" s="1"/>
  <c r="L285" i="10"/>
  <c r="D279" i="6" s="1"/>
  <c r="L281" i="10"/>
  <c r="D34" i="6" s="1"/>
  <c r="L277" i="10"/>
  <c r="D560" i="6" s="1"/>
  <c r="L273" i="10"/>
  <c r="D622" i="6" s="1"/>
  <c r="L269" i="10"/>
  <c r="D205" i="6" s="1"/>
  <c r="L265" i="10"/>
  <c r="D671" i="6" s="1"/>
  <c r="L261" i="10"/>
  <c r="D520" i="6" s="1"/>
  <c r="L257" i="10"/>
  <c r="D191" i="6" s="1"/>
  <c r="L253" i="10"/>
  <c r="D290" i="6" s="1"/>
  <c r="L249" i="10"/>
  <c r="D220" i="6" s="1"/>
  <c r="L245" i="10"/>
  <c r="D453" i="6" s="1"/>
  <c r="L241" i="10"/>
  <c r="D401" i="6" s="1"/>
  <c r="L237" i="10"/>
  <c r="D690" i="6" s="1"/>
  <c r="L233" i="10"/>
  <c r="D349" i="6" s="1"/>
  <c r="L229" i="10"/>
  <c r="D43" i="6" s="1"/>
  <c r="L225" i="10"/>
  <c r="D133" i="6" s="1"/>
  <c r="L221" i="10"/>
  <c r="D356" i="6" s="1"/>
  <c r="L217" i="10"/>
  <c r="D221" i="6" s="1"/>
  <c r="L213" i="10"/>
  <c r="D102" i="6" s="1"/>
  <c r="L209" i="10"/>
  <c r="D492" i="6" s="1"/>
  <c r="L205" i="10"/>
  <c r="D206" i="6" s="1"/>
  <c r="L201" i="10"/>
  <c r="D331" i="6" s="1"/>
  <c r="L197" i="10"/>
  <c r="D297" i="6" s="1"/>
  <c r="L193" i="10"/>
  <c r="D79" i="6" s="1"/>
  <c r="L189" i="10"/>
  <c r="D338" i="6" s="1"/>
  <c r="L185" i="10"/>
  <c r="D11" i="6" s="1"/>
  <c r="L181" i="10"/>
  <c r="D316" i="6" s="1"/>
  <c r="L177" i="10"/>
  <c r="D74" i="6" s="1"/>
  <c r="L173" i="10"/>
  <c r="D105" i="6" s="1"/>
  <c r="L169" i="10"/>
  <c r="D607" i="6" s="1"/>
  <c r="L165" i="10"/>
  <c r="D398" i="6" s="1"/>
  <c r="L161" i="10"/>
  <c r="D141" i="6" s="1"/>
  <c r="L157" i="10"/>
  <c r="D458" i="6" s="1"/>
  <c r="L153" i="10"/>
  <c r="D327" i="6" s="1"/>
  <c r="L149" i="10"/>
  <c r="D238" i="6" s="1"/>
  <c r="L145" i="10"/>
  <c r="D594" i="6" s="1"/>
  <c r="L141" i="10"/>
  <c r="D121" i="6" s="1"/>
  <c r="L137" i="10"/>
  <c r="D158" i="6" s="1"/>
  <c r="L133" i="10"/>
  <c r="D10" i="6" s="1"/>
  <c r="L129" i="10"/>
  <c r="D512" i="6" s="1"/>
  <c r="L125" i="10"/>
  <c r="D484" i="6" s="1"/>
  <c r="L121" i="10"/>
  <c r="D152" i="6" s="1"/>
  <c r="L117" i="10"/>
  <c r="D595" i="6" s="1"/>
  <c r="L113" i="10"/>
  <c r="D262" i="6" s="1"/>
  <c r="L109" i="10"/>
  <c r="D153" i="6" s="1"/>
  <c r="L105" i="10"/>
  <c r="D379" i="6" s="1"/>
  <c r="L101" i="10"/>
  <c r="D322" i="6" s="1"/>
  <c r="L97" i="10"/>
  <c r="D604" i="6" s="1"/>
  <c r="L93" i="10"/>
  <c r="D480" i="6" s="1"/>
  <c r="L89" i="10"/>
  <c r="D45" i="6" s="1"/>
  <c r="L85" i="10"/>
  <c r="D226" i="6" s="1"/>
  <c r="L81" i="10"/>
  <c r="D33" i="6" s="1"/>
  <c r="L77" i="10"/>
  <c r="D184" i="6" s="1"/>
  <c r="L73" i="10"/>
  <c r="D69" i="6" s="1"/>
  <c r="L69" i="10"/>
  <c r="D202" i="6" s="1"/>
  <c r="L65" i="10"/>
  <c r="D157" i="6" s="1"/>
  <c r="L61" i="10"/>
  <c r="D94" i="6" s="1"/>
  <c r="L57" i="10"/>
  <c r="D397" i="6" s="1"/>
  <c r="L53" i="10"/>
  <c r="D654" i="6" s="1"/>
  <c r="L49" i="10"/>
  <c r="D508" i="6" s="1"/>
  <c r="L45" i="10"/>
  <c r="D452" i="6" s="1"/>
  <c r="L41" i="10"/>
  <c r="D183" i="6" s="1"/>
  <c r="L37" i="10"/>
  <c r="D632" i="6" s="1"/>
  <c r="L33" i="10"/>
  <c r="D148" i="6" s="1"/>
  <c r="L29" i="10"/>
  <c r="D265" i="6" s="1"/>
  <c r="L25" i="10"/>
  <c r="D656" i="6" s="1"/>
  <c r="L21" i="10"/>
  <c r="D196" i="6" s="1"/>
  <c r="L17" i="10"/>
  <c r="D222" i="6" s="1"/>
  <c r="L13" i="10"/>
  <c r="D634" i="6" s="1"/>
  <c r="L9" i="10"/>
  <c r="D382" i="6" s="1"/>
  <c r="L5" i="10"/>
  <c r="D54" i="6" s="1"/>
  <c r="D303" i="6"/>
  <c r="D111" i="6"/>
  <c r="D109" i="6"/>
  <c r="D680" i="6"/>
  <c r="D639" i="6"/>
  <c r="D25" i="6"/>
  <c r="D439" i="6"/>
  <c r="D637" i="6"/>
  <c r="D530" i="6"/>
  <c r="D146" i="6"/>
  <c r="D370" i="6"/>
  <c r="D118" i="6"/>
  <c r="D106" i="6"/>
  <c r="D544" i="6"/>
  <c r="D108" i="6"/>
  <c r="D566" i="6"/>
  <c r="D619" i="6"/>
  <c r="D185" i="6"/>
  <c r="D567" i="6"/>
  <c r="D309" i="6"/>
  <c r="D192" i="6"/>
  <c r="D485" i="6"/>
  <c r="D589" i="6"/>
  <c r="D587" i="6"/>
  <c r="D691" i="6"/>
  <c r="D498" i="6"/>
  <c r="D284" i="6"/>
  <c r="D664" i="6"/>
  <c r="D623" i="6"/>
  <c r="D113" i="6"/>
  <c r="D112" i="6"/>
  <c r="D142" i="6"/>
  <c r="D86" i="6"/>
  <c r="D13" i="6"/>
  <c r="D242" i="6"/>
  <c r="D127" i="6"/>
  <c r="D518" i="6"/>
  <c r="D468" i="6"/>
  <c r="D50" i="6"/>
  <c r="D107" i="6"/>
  <c r="D621" i="6"/>
  <c r="D95" i="6"/>
  <c r="D540" i="6"/>
  <c r="D237" i="6"/>
  <c r="D209" i="6"/>
  <c r="D684" i="6"/>
  <c r="D677" i="6"/>
  <c r="D600" i="6"/>
  <c r="D58" i="6"/>
  <c r="D676" i="6"/>
  <c r="D46" i="6"/>
  <c r="D648" i="6"/>
  <c r="D430" i="6"/>
  <c r="D510" i="6"/>
  <c r="N327" i="10"/>
  <c r="F447" i="6" s="1"/>
  <c r="H381" i="10"/>
  <c r="M381" i="10"/>
  <c r="H413" i="10"/>
  <c r="M413" i="10"/>
  <c r="H429" i="10"/>
  <c r="M429" i="10"/>
  <c r="G458" i="10"/>
  <c r="M458" i="10"/>
  <c r="G3" i="10"/>
  <c r="M3" i="10"/>
  <c r="G185" i="10"/>
  <c r="M185" i="10"/>
  <c r="G226" i="10"/>
  <c r="M226" i="10"/>
  <c r="G258" i="10"/>
  <c r="M258" i="10"/>
  <c r="G298" i="10"/>
  <c r="M298" i="10"/>
  <c r="G343" i="10"/>
  <c r="M343" i="10"/>
  <c r="G359" i="10"/>
  <c r="M359" i="10"/>
  <c r="G375" i="10"/>
  <c r="M375" i="10"/>
  <c r="G391" i="10"/>
  <c r="M391" i="10"/>
  <c r="G407" i="10"/>
  <c r="M407" i="10"/>
  <c r="G423" i="10"/>
  <c r="M423" i="10"/>
  <c r="H349" i="10"/>
  <c r="M349" i="10"/>
  <c r="H397" i="10"/>
  <c r="M397" i="10"/>
  <c r="G450" i="10"/>
  <c r="M450" i="10"/>
  <c r="G287" i="10"/>
  <c r="M287" i="10"/>
  <c r="H333" i="10"/>
  <c r="M333" i="10"/>
  <c r="H365" i="10"/>
  <c r="M365" i="10"/>
  <c r="G438" i="10"/>
  <c r="M438" i="10"/>
  <c r="G442" i="10"/>
  <c r="M442" i="10"/>
  <c r="G446" i="10"/>
  <c r="M446" i="10"/>
  <c r="G454" i="10"/>
  <c r="M454" i="10"/>
  <c r="G462" i="10"/>
  <c r="M462" i="10"/>
  <c r="G466" i="10"/>
  <c r="M466" i="10"/>
  <c r="G470" i="10"/>
  <c r="M470" i="10"/>
  <c r="G474" i="10"/>
  <c r="M474" i="10"/>
  <c r="G478" i="10"/>
  <c r="M478" i="10"/>
  <c r="G482" i="10"/>
  <c r="M482" i="10"/>
  <c r="G490" i="10"/>
  <c r="M490" i="10"/>
  <c r="G498" i="10"/>
  <c r="M498" i="10"/>
  <c r="G506" i="10"/>
  <c r="M506" i="10"/>
  <c r="G514" i="10"/>
  <c r="M514" i="10"/>
  <c r="G522" i="10"/>
  <c r="M522" i="10"/>
  <c r="G75" i="10"/>
  <c r="M75" i="10"/>
  <c r="G132" i="10"/>
  <c r="M132" i="10"/>
  <c r="H277" i="10"/>
  <c r="M277" i="10"/>
  <c r="H309" i="10"/>
  <c r="M309" i="10"/>
  <c r="G338" i="10"/>
  <c r="M338" i="10"/>
  <c r="G354" i="10"/>
  <c r="M354" i="10"/>
  <c r="G370" i="10"/>
  <c r="M370" i="10"/>
  <c r="G386" i="10"/>
  <c r="M386" i="10"/>
  <c r="G402" i="10"/>
  <c r="M402" i="10"/>
  <c r="G418" i="10"/>
  <c r="M418" i="10"/>
  <c r="H536" i="10"/>
  <c r="M536" i="10"/>
  <c r="H544" i="10"/>
  <c r="M544" i="10"/>
  <c r="H552" i="10"/>
  <c r="M552" i="10"/>
  <c r="G565" i="10"/>
  <c r="M565" i="10"/>
  <c r="G570" i="10"/>
  <c r="M570" i="10"/>
  <c r="H596" i="10"/>
  <c r="M596" i="10"/>
  <c r="G600" i="10"/>
  <c r="M600" i="10"/>
  <c r="H604" i="10"/>
  <c r="M604" i="10"/>
  <c r="H608" i="10"/>
  <c r="M608" i="10"/>
  <c r="G612" i="10"/>
  <c r="M612" i="10"/>
  <c r="G616" i="10"/>
  <c r="M616" i="10"/>
  <c r="G620" i="10"/>
  <c r="M620" i="10"/>
  <c r="G624" i="10"/>
  <c r="M624" i="10"/>
  <c r="G628" i="10"/>
  <c r="M628" i="10"/>
  <c r="G632" i="10"/>
  <c r="M632" i="10"/>
  <c r="G636" i="10"/>
  <c r="M636" i="10"/>
  <c r="G640" i="10"/>
  <c r="M640" i="10"/>
  <c r="G644" i="10"/>
  <c r="M644" i="10"/>
  <c r="G648" i="10"/>
  <c r="M648" i="10"/>
  <c r="G652" i="10"/>
  <c r="M652" i="10"/>
  <c r="H659" i="10"/>
  <c r="M659" i="10"/>
  <c r="G666" i="10"/>
  <c r="M666" i="10"/>
  <c r="G670" i="10"/>
  <c r="M670" i="10"/>
  <c r="G674" i="10"/>
  <c r="M674" i="10"/>
  <c r="G678" i="10"/>
  <c r="M678" i="10"/>
  <c r="G682" i="10"/>
  <c r="M682" i="10"/>
  <c r="G686" i="10"/>
  <c r="M686" i="10"/>
  <c r="G690" i="10"/>
  <c r="M690" i="10"/>
  <c r="G434" i="10"/>
  <c r="M434" i="10"/>
  <c r="G577" i="10"/>
  <c r="M577" i="10"/>
  <c r="G655" i="10"/>
  <c r="M655" i="10"/>
  <c r="G661" i="10"/>
  <c r="M661" i="10"/>
  <c r="H488" i="10"/>
  <c r="M488" i="10"/>
  <c r="H496" i="10"/>
  <c r="M496" i="10"/>
  <c r="H504" i="10"/>
  <c r="M504" i="10"/>
  <c r="H512" i="10"/>
  <c r="M512" i="10"/>
  <c r="H520" i="10"/>
  <c r="M520" i="10"/>
  <c r="H528" i="10"/>
  <c r="M528" i="10"/>
  <c r="G533" i="10"/>
  <c r="M533" i="10"/>
  <c r="G541" i="10"/>
  <c r="M541" i="10"/>
  <c r="G549" i="10"/>
  <c r="M549" i="10"/>
  <c r="G557" i="10"/>
  <c r="M557" i="10"/>
  <c r="G562" i="10"/>
  <c r="M562" i="10"/>
  <c r="H584" i="10"/>
  <c r="M584" i="10"/>
  <c r="H592" i="10"/>
  <c r="M592" i="10"/>
  <c r="G597" i="10"/>
  <c r="M597" i="10"/>
  <c r="G601" i="10"/>
  <c r="M601" i="10"/>
  <c r="G605" i="10"/>
  <c r="M605" i="10"/>
  <c r="G609" i="10"/>
  <c r="M609" i="10"/>
  <c r="H613" i="10"/>
  <c r="M613" i="10"/>
  <c r="G617" i="10"/>
  <c r="M617" i="10"/>
  <c r="H621" i="10"/>
  <c r="M621" i="10"/>
  <c r="G625" i="10"/>
  <c r="M625" i="10"/>
  <c r="H629" i="10"/>
  <c r="M629" i="10"/>
  <c r="G633" i="10"/>
  <c r="M633" i="10"/>
  <c r="H637" i="10"/>
  <c r="M637" i="10"/>
  <c r="G641" i="10"/>
  <c r="M641" i="10"/>
  <c r="H645" i="10"/>
  <c r="M645" i="10"/>
  <c r="G649" i="10"/>
  <c r="M649" i="10"/>
  <c r="H653" i="10"/>
  <c r="M653" i="10"/>
  <c r="G660" i="10"/>
  <c r="M660" i="10"/>
  <c r="H667" i="10"/>
  <c r="M667" i="10"/>
  <c r="G671" i="10"/>
  <c r="M671" i="10"/>
  <c r="H675" i="10"/>
  <c r="M675" i="10"/>
  <c r="G679" i="10"/>
  <c r="M679" i="10"/>
  <c r="H683" i="10"/>
  <c r="M683" i="10"/>
  <c r="G687" i="10"/>
  <c r="M687" i="10"/>
  <c r="H691" i="10"/>
  <c r="M691" i="10"/>
  <c r="G49" i="10"/>
  <c r="M49" i="10"/>
  <c r="G532" i="10"/>
  <c r="M532" i="10"/>
  <c r="G654" i="10"/>
  <c r="M654" i="10"/>
  <c r="G664" i="10"/>
  <c r="M664" i="10"/>
  <c r="G319" i="10"/>
  <c r="M319" i="10"/>
  <c r="G485" i="10"/>
  <c r="M485" i="10"/>
  <c r="G493" i="10"/>
  <c r="M493" i="10"/>
  <c r="G501" i="10"/>
  <c r="M501" i="10"/>
  <c r="G509" i="10"/>
  <c r="M509" i="10"/>
  <c r="G517" i="10"/>
  <c r="M517" i="10"/>
  <c r="G525" i="10"/>
  <c r="M525" i="10"/>
  <c r="G538" i="10"/>
  <c r="M538" i="10"/>
  <c r="G546" i="10"/>
  <c r="M546" i="10"/>
  <c r="G554" i="10"/>
  <c r="M554" i="10"/>
  <c r="H576" i="10"/>
  <c r="M576" i="10"/>
  <c r="G581" i="10"/>
  <c r="M581" i="10"/>
  <c r="G589" i="10"/>
  <c r="M589" i="10"/>
  <c r="G594" i="10"/>
  <c r="M594" i="10"/>
  <c r="G598" i="10"/>
  <c r="M598" i="10"/>
  <c r="G602" i="10"/>
  <c r="M602" i="10"/>
  <c r="G606" i="10"/>
  <c r="M606" i="10"/>
  <c r="G610" i="10"/>
  <c r="M610" i="10"/>
  <c r="G614" i="10"/>
  <c r="M614" i="10"/>
  <c r="G618" i="10"/>
  <c r="M618" i="10"/>
  <c r="G622" i="10"/>
  <c r="M622" i="10"/>
  <c r="G626" i="10"/>
  <c r="M626" i="10"/>
  <c r="G630" i="10"/>
  <c r="M630" i="10"/>
  <c r="G634" i="10"/>
  <c r="M634" i="10"/>
  <c r="G638" i="10"/>
  <c r="M638" i="10"/>
  <c r="G642" i="10"/>
  <c r="M642" i="10"/>
  <c r="G646" i="10"/>
  <c r="M646" i="10"/>
  <c r="G650" i="10"/>
  <c r="M650" i="10"/>
  <c r="G657" i="10"/>
  <c r="M657" i="10"/>
  <c r="G663" i="10"/>
  <c r="M663" i="10"/>
  <c r="G668" i="10"/>
  <c r="M668" i="10"/>
  <c r="G672" i="10"/>
  <c r="M672" i="10"/>
  <c r="G676" i="10"/>
  <c r="M676" i="10"/>
  <c r="G680" i="10"/>
  <c r="M680" i="10"/>
  <c r="G684" i="10"/>
  <c r="M684" i="10"/>
  <c r="G688" i="10"/>
  <c r="M688" i="10"/>
  <c r="G96" i="10"/>
  <c r="M96" i="10"/>
  <c r="G558" i="10"/>
  <c r="M558" i="10"/>
  <c r="G593" i="10"/>
  <c r="M593" i="10"/>
  <c r="G530" i="10"/>
  <c r="M530" i="10"/>
  <c r="H560" i="10"/>
  <c r="M560" i="10"/>
  <c r="G573" i="10"/>
  <c r="M573" i="10"/>
  <c r="G578" i="10"/>
  <c r="M578" i="10"/>
  <c r="G586" i="10"/>
  <c r="M586" i="10"/>
  <c r="G603" i="10"/>
  <c r="M603" i="10"/>
  <c r="H611" i="10"/>
  <c r="M611" i="10"/>
  <c r="G615" i="10"/>
  <c r="M615" i="10"/>
  <c r="H619" i="10"/>
  <c r="M619" i="10"/>
  <c r="G623" i="10"/>
  <c r="M623" i="10"/>
  <c r="H627" i="10"/>
  <c r="M627" i="10"/>
  <c r="G631" i="10"/>
  <c r="M631" i="10"/>
  <c r="H635" i="10"/>
  <c r="M635" i="10"/>
  <c r="G639" i="10"/>
  <c r="M639" i="10"/>
  <c r="H643" i="10"/>
  <c r="M643" i="10"/>
  <c r="G647" i="10"/>
  <c r="M647" i="10"/>
  <c r="H651" i="10"/>
  <c r="M651" i="10"/>
  <c r="G658" i="10"/>
  <c r="M658" i="10"/>
  <c r="G665" i="10"/>
  <c r="M665" i="10"/>
  <c r="H669" i="10"/>
  <c r="M669" i="10"/>
  <c r="G673" i="10"/>
  <c r="M673" i="10"/>
  <c r="H677" i="10"/>
  <c r="M677" i="10"/>
  <c r="G681" i="10"/>
  <c r="M681" i="10"/>
  <c r="H685" i="10"/>
  <c r="M685" i="10"/>
  <c r="G689" i="10"/>
  <c r="M689" i="10"/>
  <c r="G200" i="10"/>
  <c r="M200" i="10"/>
  <c r="G568" i="10"/>
  <c r="M568" i="10"/>
  <c r="G656" i="10"/>
  <c r="M656" i="10"/>
  <c r="G662" i="10"/>
  <c r="M662" i="10"/>
  <c r="U6" i="10"/>
  <c r="H532" i="10"/>
  <c r="H654" i="10"/>
  <c r="G669" i="10"/>
  <c r="H49" i="10"/>
  <c r="H577" i="10"/>
  <c r="H407" i="10"/>
  <c r="H434" i="10"/>
  <c r="G645" i="10"/>
  <c r="H200" i="10"/>
  <c r="H568" i="10"/>
  <c r="H655" i="10"/>
  <c r="H664" i="10"/>
  <c r="G629" i="10"/>
  <c r="H96" i="10"/>
  <c r="H558" i="10"/>
  <c r="H656" i="10"/>
  <c r="H661" i="10"/>
  <c r="G685" i="10"/>
  <c r="G613" i="10"/>
  <c r="H679" i="10"/>
  <c r="H663" i="10"/>
  <c r="H639" i="10"/>
  <c r="H623" i="10"/>
  <c r="H603" i="10"/>
  <c r="H343" i="10"/>
  <c r="G677" i="10"/>
  <c r="G653" i="10"/>
  <c r="G637" i="10"/>
  <c r="G621" i="10"/>
  <c r="H565" i="10"/>
  <c r="H687" i="10"/>
  <c r="H671" i="10"/>
  <c r="H647" i="10"/>
  <c r="H631" i="10"/>
  <c r="H615" i="10"/>
  <c r="H533" i="10"/>
  <c r="G572" i="10"/>
  <c r="H572" i="10"/>
  <c r="G580" i="10"/>
  <c r="H580" i="10"/>
  <c r="G588" i="10"/>
  <c r="H588" i="10"/>
  <c r="G4" i="10"/>
  <c r="H4" i="10"/>
  <c r="G8" i="10"/>
  <c r="H8" i="10"/>
  <c r="H12" i="10"/>
  <c r="G12" i="10"/>
  <c r="G16" i="10"/>
  <c r="H16" i="10"/>
  <c r="H20" i="10"/>
  <c r="G20" i="10"/>
  <c r="G24" i="10"/>
  <c r="H24" i="10"/>
  <c r="H28" i="10"/>
  <c r="G28" i="10"/>
  <c r="G32" i="10"/>
  <c r="H32" i="10"/>
  <c r="H36" i="10"/>
  <c r="G36" i="10"/>
  <c r="G40" i="10"/>
  <c r="H40" i="10"/>
  <c r="H44" i="10"/>
  <c r="G44" i="10"/>
  <c r="G48" i="10"/>
  <c r="H48" i="10"/>
  <c r="G52" i="10"/>
  <c r="H52" i="10"/>
  <c r="G56" i="10"/>
  <c r="H56" i="10"/>
  <c r="G60" i="10"/>
  <c r="H60" i="10"/>
  <c r="G64" i="10"/>
  <c r="H64" i="10"/>
  <c r="G68" i="10"/>
  <c r="H68" i="10"/>
  <c r="H72" i="10"/>
  <c r="G72" i="10"/>
  <c r="G76" i="10"/>
  <c r="H76" i="10"/>
  <c r="G80" i="10"/>
  <c r="H80" i="10"/>
  <c r="G84" i="10"/>
  <c r="H84" i="10"/>
  <c r="G88" i="10"/>
  <c r="H88" i="10"/>
  <c r="G92" i="10"/>
  <c r="H92" i="10"/>
  <c r="G100" i="10"/>
  <c r="H100" i="10"/>
  <c r="H104" i="10"/>
  <c r="G104" i="10"/>
  <c r="G108" i="10"/>
  <c r="H108" i="10"/>
  <c r="G112" i="10"/>
  <c r="H112" i="10"/>
  <c r="G116" i="10"/>
  <c r="H116" i="10"/>
  <c r="G120" i="10"/>
  <c r="H120" i="10"/>
  <c r="G124" i="10"/>
  <c r="H124" i="10"/>
  <c r="G128" i="10"/>
  <c r="H128" i="10"/>
  <c r="H136" i="10"/>
  <c r="G136" i="10"/>
  <c r="G140" i="10"/>
  <c r="H140" i="10"/>
  <c r="G144" i="10"/>
  <c r="H144" i="10"/>
  <c r="G148" i="10"/>
  <c r="H148" i="10"/>
  <c r="G152" i="10"/>
  <c r="H152" i="10"/>
  <c r="G156" i="10"/>
  <c r="H156" i="10"/>
  <c r="G160" i="10"/>
  <c r="H160" i="10"/>
  <c r="G164" i="10"/>
  <c r="H164" i="10"/>
  <c r="H168" i="10"/>
  <c r="G168" i="10"/>
  <c r="G172" i="10"/>
  <c r="H172" i="10"/>
  <c r="H176" i="10"/>
  <c r="G176" i="10"/>
  <c r="H180" i="10"/>
  <c r="G180" i="10"/>
  <c r="H184" i="10"/>
  <c r="G184" i="10"/>
  <c r="H188" i="10"/>
  <c r="G188" i="10"/>
  <c r="H192" i="10"/>
  <c r="G192" i="10"/>
  <c r="H196" i="10"/>
  <c r="G196" i="10"/>
  <c r="H204" i="10"/>
  <c r="G204" i="10"/>
  <c r="H208" i="10"/>
  <c r="G208" i="10"/>
  <c r="H212" i="10"/>
  <c r="G212" i="10"/>
  <c r="H216" i="10"/>
  <c r="G216" i="10"/>
  <c r="H220" i="10"/>
  <c r="G220" i="10"/>
  <c r="G224" i="10"/>
  <c r="H224" i="10"/>
  <c r="G228" i="10"/>
  <c r="H228" i="10"/>
  <c r="G232" i="10"/>
  <c r="H232" i="10"/>
  <c r="G236" i="10"/>
  <c r="H236" i="10"/>
  <c r="G240" i="10"/>
  <c r="H240" i="10"/>
  <c r="G244" i="10"/>
  <c r="H244" i="10"/>
  <c r="G248" i="10"/>
  <c r="H248" i="10"/>
  <c r="G252" i="10"/>
  <c r="H252" i="10"/>
  <c r="G256" i="10"/>
  <c r="H256" i="10"/>
  <c r="G260" i="10"/>
  <c r="H260" i="10"/>
  <c r="G264" i="10"/>
  <c r="H264" i="10"/>
  <c r="G268" i="10"/>
  <c r="H268" i="10"/>
  <c r="G272" i="10"/>
  <c r="H272" i="10"/>
  <c r="G276" i="10"/>
  <c r="H276" i="10"/>
  <c r="G280" i="10"/>
  <c r="H280" i="10"/>
  <c r="G284" i="10"/>
  <c r="H284" i="10"/>
  <c r="G288" i="10"/>
  <c r="H288" i="10"/>
  <c r="G292" i="10"/>
  <c r="H292" i="10"/>
  <c r="G296" i="10"/>
  <c r="H296" i="10"/>
  <c r="G300" i="10"/>
  <c r="H300" i="10"/>
  <c r="G304" i="10"/>
  <c r="H304" i="10"/>
  <c r="G308" i="10"/>
  <c r="H308" i="10"/>
  <c r="G312" i="10"/>
  <c r="H312" i="10"/>
  <c r="G316" i="10"/>
  <c r="H316" i="10"/>
  <c r="G320" i="10"/>
  <c r="H320" i="10"/>
  <c r="G324" i="10"/>
  <c r="H324" i="10"/>
  <c r="G329" i="10"/>
  <c r="H329" i="10"/>
  <c r="G337" i="10"/>
  <c r="H337" i="10"/>
  <c r="H341" i="10"/>
  <c r="G341" i="10"/>
  <c r="G345" i="10"/>
  <c r="H345" i="10"/>
  <c r="G353" i="10"/>
  <c r="H353" i="10"/>
  <c r="H357" i="10"/>
  <c r="G357" i="10"/>
  <c r="G361" i="10"/>
  <c r="H361" i="10"/>
  <c r="G369" i="10"/>
  <c r="H369" i="10"/>
  <c r="H373" i="10"/>
  <c r="G373" i="10"/>
  <c r="G377" i="10"/>
  <c r="H377" i="10"/>
  <c r="G385" i="10"/>
  <c r="H385" i="10"/>
  <c r="H389" i="10"/>
  <c r="G389" i="10"/>
  <c r="G393" i="10"/>
  <c r="H393" i="10"/>
  <c r="G401" i="10"/>
  <c r="H401" i="10"/>
  <c r="H405" i="10"/>
  <c r="G405" i="10"/>
  <c r="G409" i="10"/>
  <c r="H409" i="10"/>
  <c r="G417" i="10"/>
  <c r="H417" i="10"/>
  <c r="H421" i="10"/>
  <c r="G421" i="10"/>
  <c r="G425" i="10"/>
  <c r="H425" i="10"/>
  <c r="G433" i="10"/>
  <c r="H433" i="10"/>
  <c r="H437" i="10"/>
  <c r="G437" i="10"/>
  <c r="H441" i="10"/>
  <c r="G441" i="10"/>
  <c r="H445" i="10"/>
  <c r="G445" i="10"/>
  <c r="H449" i="10"/>
  <c r="G449" i="10"/>
  <c r="H453" i="10"/>
  <c r="G453" i="10"/>
  <c r="H457" i="10"/>
  <c r="G457" i="10"/>
  <c r="H461" i="10"/>
  <c r="G461" i="10"/>
  <c r="H465" i="10"/>
  <c r="G465" i="10"/>
  <c r="H469" i="10"/>
  <c r="G469" i="10"/>
  <c r="H473" i="10"/>
  <c r="G473" i="10"/>
  <c r="H477" i="10"/>
  <c r="G477" i="10"/>
  <c r="H481" i="10"/>
  <c r="G481" i="10"/>
  <c r="G489" i="10"/>
  <c r="H489" i="10"/>
  <c r="G497" i="10"/>
  <c r="H497" i="10"/>
  <c r="G505" i="10"/>
  <c r="H505" i="10"/>
  <c r="G513" i="10"/>
  <c r="H513" i="10"/>
  <c r="G521" i="10"/>
  <c r="H521" i="10"/>
  <c r="G529" i="10"/>
  <c r="H529" i="10"/>
  <c r="G537" i="10"/>
  <c r="H537" i="10"/>
  <c r="G545" i="10"/>
  <c r="H545" i="10"/>
  <c r="G553" i="10"/>
  <c r="H553" i="10"/>
  <c r="G561" i="10"/>
  <c r="H561" i="10"/>
  <c r="G569" i="10"/>
  <c r="H569" i="10"/>
  <c r="G585" i="10"/>
  <c r="H585" i="10"/>
  <c r="G691" i="10"/>
  <c r="H688" i="10"/>
  <c r="G683" i="10"/>
  <c r="H680" i="10"/>
  <c r="G675" i="10"/>
  <c r="H672" i="10"/>
  <c r="G667" i="10"/>
  <c r="G659" i="10"/>
  <c r="G651" i="10"/>
  <c r="H648" i="10"/>
  <c r="G643" i="10"/>
  <c r="H640" i="10"/>
  <c r="G635" i="10"/>
  <c r="H632" i="10"/>
  <c r="G627" i="10"/>
  <c r="H624" i="10"/>
  <c r="G619" i="10"/>
  <c r="H616" i="10"/>
  <c r="G611" i="10"/>
  <c r="G608" i="10"/>
  <c r="G604" i="10"/>
  <c r="H600" i="10"/>
  <c r="H597" i="10"/>
  <c r="H589" i="10"/>
  <c r="H578" i="10"/>
  <c r="H557" i="10"/>
  <c r="H546" i="10"/>
  <c r="G536" i="10"/>
  <c r="H525" i="10"/>
  <c r="H514" i="10"/>
  <c r="G504" i="10"/>
  <c r="H493" i="10"/>
  <c r="H482" i="10"/>
  <c r="H466" i="10"/>
  <c r="H450" i="10"/>
  <c r="G413" i="10"/>
  <c r="H391" i="10"/>
  <c r="H370" i="10"/>
  <c r="G349" i="10"/>
  <c r="H298" i="10"/>
  <c r="H226" i="10"/>
  <c r="H690" i="10"/>
  <c r="H682" i="10"/>
  <c r="H674" i="10"/>
  <c r="H666" i="10"/>
  <c r="H658" i="10"/>
  <c r="G5" i="10"/>
  <c r="H5" i="10"/>
  <c r="G13" i="10"/>
  <c r="H13" i="10"/>
  <c r="G21" i="10"/>
  <c r="H21" i="10"/>
  <c r="G29" i="10"/>
  <c r="H29" i="10"/>
  <c r="G37" i="10"/>
  <c r="H37" i="10"/>
  <c r="G45" i="10"/>
  <c r="H45" i="10"/>
  <c r="G53" i="10"/>
  <c r="H53" i="10"/>
  <c r="G61" i="10"/>
  <c r="H61" i="10"/>
  <c r="G69" i="10"/>
  <c r="H69" i="10"/>
  <c r="G77" i="10"/>
  <c r="H77" i="10"/>
  <c r="G85" i="10"/>
  <c r="H85" i="10"/>
  <c r="G93" i="10"/>
  <c r="H93" i="10"/>
  <c r="G101" i="10"/>
  <c r="H101" i="10"/>
  <c r="G109" i="10"/>
  <c r="H109" i="10"/>
  <c r="G117" i="10"/>
  <c r="H117" i="10"/>
  <c r="G125" i="10"/>
  <c r="H125" i="10"/>
  <c r="G133" i="10"/>
  <c r="H133" i="10"/>
  <c r="G141" i="10"/>
  <c r="H141" i="10"/>
  <c r="G149" i="10"/>
  <c r="H149" i="10"/>
  <c r="G161" i="10"/>
  <c r="H161" i="10"/>
  <c r="G193" i="10"/>
  <c r="H193" i="10"/>
  <c r="G201" i="10"/>
  <c r="H201" i="10"/>
  <c r="G205" i="10"/>
  <c r="H205" i="10"/>
  <c r="G213" i="10"/>
  <c r="H213" i="10"/>
  <c r="G221" i="10"/>
  <c r="H221" i="10"/>
  <c r="G229" i="10"/>
  <c r="H229" i="10"/>
  <c r="G237" i="10"/>
  <c r="H237" i="10"/>
  <c r="G245" i="10"/>
  <c r="H245" i="10"/>
  <c r="G249" i="10"/>
  <c r="H249" i="10"/>
  <c r="G257" i="10"/>
  <c r="H257" i="10"/>
  <c r="G261" i="10"/>
  <c r="H261" i="10"/>
  <c r="G265" i="10"/>
  <c r="H265" i="10"/>
  <c r="G269" i="10"/>
  <c r="H269" i="10"/>
  <c r="G273" i="10"/>
  <c r="H273" i="10"/>
  <c r="H285" i="10"/>
  <c r="G285" i="10"/>
  <c r="G358" i="10"/>
  <c r="H358" i="10"/>
  <c r="G362" i="10"/>
  <c r="H362" i="10"/>
  <c r="G366" i="10"/>
  <c r="H366" i="10"/>
  <c r="G390" i="10"/>
  <c r="H390" i="10"/>
  <c r="G394" i="10"/>
  <c r="H394" i="10"/>
  <c r="G398" i="10"/>
  <c r="H398" i="10"/>
  <c r="G422" i="10"/>
  <c r="H422" i="10"/>
  <c r="G426" i="10"/>
  <c r="H426" i="10"/>
  <c r="G430" i="10"/>
  <c r="H430" i="10"/>
  <c r="G486" i="10"/>
  <c r="H486" i="10"/>
  <c r="G494" i="10"/>
  <c r="H494" i="10"/>
  <c r="G502" i="10"/>
  <c r="H502" i="10"/>
  <c r="G510" i="10"/>
  <c r="H510" i="10"/>
  <c r="G518" i="10"/>
  <c r="H518" i="10"/>
  <c r="G526" i="10"/>
  <c r="H526" i="10"/>
  <c r="G534" i="10"/>
  <c r="H534" i="10"/>
  <c r="G542" i="10"/>
  <c r="H542" i="10"/>
  <c r="G550" i="10"/>
  <c r="H550" i="10"/>
  <c r="G566" i="10"/>
  <c r="H566" i="10"/>
  <c r="G574" i="10"/>
  <c r="H574" i="10"/>
  <c r="G582" i="10"/>
  <c r="H582" i="10"/>
  <c r="G590" i="10"/>
  <c r="H590" i="10"/>
  <c r="H650" i="10"/>
  <c r="H642" i="10"/>
  <c r="H634" i="10"/>
  <c r="H626" i="10"/>
  <c r="H618" i="10"/>
  <c r="H610" i="10"/>
  <c r="H606" i="10"/>
  <c r="G596" i="10"/>
  <c r="H586" i="10"/>
  <c r="G576" i="10"/>
  <c r="H554" i="10"/>
  <c r="G544" i="10"/>
  <c r="H522" i="10"/>
  <c r="G512" i="10"/>
  <c r="H501" i="10"/>
  <c r="H490" i="10"/>
  <c r="H478" i="10"/>
  <c r="H462" i="10"/>
  <c r="H446" i="10"/>
  <c r="G429" i="10"/>
  <c r="H386" i="10"/>
  <c r="G365" i="10"/>
  <c r="H287" i="10"/>
  <c r="H185" i="10"/>
  <c r="G6" i="10"/>
  <c r="H6" i="10"/>
  <c r="H10" i="10"/>
  <c r="G10" i="10"/>
  <c r="H14" i="10"/>
  <c r="G14" i="10"/>
  <c r="G18" i="10"/>
  <c r="H18" i="10"/>
  <c r="H22" i="10"/>
  <c r="G22" i="10"/>
  <c r="G26" i="10"/>
  <c r="H26" i="10"/>
  <c r="H30" i="10"/>
  <c r="G30" i="10"/>
  <c r="G34" i="10"/>
  <c r="H34" i="10"/>
  <c r="H38" i="10"/>
  <c r="G38" i="10"/>
  <c r="G42" i="10"/>
  <c r="H42" i="10"/>
  <c r="H46" i="10"/>
  <c r="G46" i="10"/>
  <c r="G50" i="10"/>
  <c r="H50" i="10"/>
  <c r="H54" i="10"/>
  <c r="G54" i="10"/>
  <c r="H58" i="10"/>
  <c r="G58" i="10"/>
  <c r="H62" i="10"/>
  <c r="G62" i="10"/>
  <c r="G66" i="10"/>
  <c r="H66" i="10"/>
  <c r="H70" i="10"/>
  <c r="G70" i="10"/>
  <c r="G74" i="10"/>
  <c r="H74" i="10"/>
  <c r="H78" i="10"/>
  <c r="G78" i="10"/>
  <c r="G82" i="10"/>
  <c r="H82" i="10"/>
  <c r="H86" i="10"/>
  <c r="G86" i="10"/>
  <c r="H90" i="10"/>
  <c r="G90" i="10"/>
  <c r="H94" i="10"/>
  <c r="G94" i="10"/>
  <c r="G98" i="10"/>
  <c r="H98" i="10"/>
  <c r="H102" i="10"/>
  <c r="G102" i="10"/>
  <c r="G106" i="10"/>
  <c r="H106" i="10"/>
  <c r="H110" i="10"/>
  <c r="G110" i="10"/>
  <c r="G114" i="10"/>
  <c r="H114" i="10"/>
  <c r="H118" i="10"/>
  <c r="G118" i="10"/>
  <c r="H122" i="10"/>
  <c r="G122" i="10"/>
  <c r="H126" i="10"/>
  <c r="G126" i="10"/>
  <c r="G130" i="10"/>
  <c r="H130" i="10"/>
  <c r="H134" i="10"/>
  <c r="G134" i="10"/>
  <c r="G138" i="10"/>
  <c r="H138" i="10"/>
  <c r="H142" i="10"/>
  <c r="G142" i="10"/>
  <c r="G146" i="10"/>
  <c r="H146" i="10"/>
  <c r="H150" i="10"/>
  <c r="G150" i="10"/>
  <c r="H154" i="10"/>
  <c r="G154" i="10"/>
  <c r="H158" i="10"/>
  <c r="G158" i="10"/>
  <c r="G162" i="10"/>
  <c r="H162" i="10"/>
  <c r="H166" i="10"/>
  <c r="G166" i="10"/>
  <c r="G170" i="10"/>
  <c r="H170" i="10"/>
  <c r="H174" i="10"/>
  <c r="G174" i="10"/>
  <c r="H178" i="10"/>
  <c r="G178" i="10"/>
  <c r="H182" i="10"/>
  <c r="G182" i="10"/>
  <c r="H186" i="10"/>
  <c r="G186" i="10"/>
  <c r="H190" i="10"/>
  <c r="G190" i="10"/>
  <c r="H194" i="10"/>
  <c r="G194" i="10"/>
  <c r="H198" i="10"/>
  <c r="G198" i="10"/>
  <c r="H202" i="10"/>
  <c r="G202" i="10"/>
  <c r="H206" i="10"/>
  <c r="G206" i="10"/>
  <c r="H210" i="10"/>
  <c r="G210" i="10"/>
  <c r="H214" i="10"/>
  <c r="G214" i="10"/>
  <c r="H218" i="10"/>
  <c r="G218" i="10"/>
  <c r="G222" i="10"/>
  <c r="H222" i="10"/>
  <c r="G230" i="10"/>
  <c r="H230" i="10"/>
  <c r="G234" i="10"/>
  <c r="H234" i="10"/>
  <c r="G238" i="10"/>
  <c r="H238" i="10"/>
  <c r="G242" i="10"/>
  <c r="H242" i="10"/>
  <c r="G246" i="10"/>
  <c r="H246" i="10"/>
  <c r="G250" i="10"/>
  <c r="H250" i="10"/>
  <c r="G254" i="10"/>
  <c r="H254" i="10"/>
  <c r="G262" i="10"/>
  <c r="H262" i="10"/>
  <c r="G266" i="10"/>
  <c r="H266" i="10"/>
  <c r="G270" i="10"/>
  <c r="H270" i="10"/>
  <c r="G274" i="10"/>
  <c r="H274" i="10"/>
  <c r="G278" i="10"/>
  <c r="H278" i="10"/>
  <c r="G282" i="10"/>
  <c r="H282" i="10"/>
  <c r="G286" i="10"/>
  <c r="H286" i="10"/>
  <c r="G290" i="10"/>
  <c r="H290" i="10"/>
  <c r="G294" i="10"/>
  <c r="H294" i="10"/>
  <c r="G302" i="10"/>
  <c r="H302" i="10"/>
  <c r="G306" i="10"/>
  <c r="H306" i="10"/>
  <c r="G310" i="10"/>
  <c r="H310" i="10"/>
  <c r="G314" i="10"/>
  <c r="H314" i="10"/>
  <c r="G318" i="10"/>
  <c r="H318" i="10"/>
  <c r="G322" i="10"/>
  <c r="H322" i="10"/>
  <c r="G326" i="10"/>
  <c r="H326" i="10"/>
  <c r="H331" i="10"/>
  <c r="G331" i="10"/>
  <c r="G335" i="10"/>
  <c r="H335" i="10"/>
  <c r="H339" i="10"/>
  <c r="G339" i="10"/>
  <c r="H347" i="10"/>
  <c r="G347" i="10"/>
  <c r="G351" i="10"/>
  <c r="H351" i="10"/>
  <c r="H355" i="10"/>
  <c r="G355" i="10"/>
  <c r="H363" i="10"/>
  <c r="G363" i="10"/>
  <c r="G367" i="10"/>
  <c r="H367" i="10"/>
  <c r="H371" i="10"/>
  <c r="G371" i="10"/>
  <c r="H379" i="10"/>
  <c r="G379" i="10"/>
  <c r="G383" i="10"/>
  <c r="H383" i="10"/>
  <c r="H387" i="10"/>
  <c r="G387" i="10"/>
  <c r="H395" i="10"/>
  <c r="G395" i="10"/>
  <c r="G399" i="10"/>
  <c r="H399" i="10"/>
  <c r="H403" i="10"/>
  <c r="G403" i="10"/>
  <c r="H411" i="10"/>
  <c r="G411" i="10"/>
  <c r="G415" i="10"/>
  <c r="H415" i="10"/>
  <c r="H419" i="10"/>
  <c r="G419" i="10"/>
  <c r="H427" i="10"/>
  <c r="G427" i="10"/>
  <c r="G431" i="10"/>
  <c r="H431" i="10"/>
  <c r="H435" i="10"/>
  <c r="G435" i="10"/>
  <c r="H439" i="10"/>
  <c r="G439" i="10"/>
  <c r="H443" i="10"/>
  <c r="G443" i="10"/>
  <c r="H447" i="10"/>
  <c r="G447" i="10"/>
  <c r="H451" i="10"/>
  <c r="G451" i="10"/>
  <c r="H455" i="10"/>
  <c r="G455" i="10"/>
  <c r="H459" i="10"/>
  <c r="G459" i="10"/>
  <c r="H463" i="10"/>
  <c r="G463" i="10"/>
  <c r="H467" i="10"/>
  <c r="G467" i="10"/>
  <c r="H471" i="10"/>
  <c r="G471" i="10"/>
  <c r="H475" i="10"/>
  <c r="G475" i="10"/>
  <c r="H479" i="10"/>
  <c r="G479" i="10"/>
  <c r="G483" i="10"/>
  <c r="H483" i="10"/>
  <c r="G487" i="10"/>
  <c r="H487" i="10"/>
  <c r="G491" i="10"/>
  <c r="H491" i="10"/>
  <c r="G495" i="10"/>
  <c r="H495" i="10"/>
  <c r="G499" i="10"/>
  <c r="H499" i="10"/>
  <c r="G503" i="10"/>
  <c r="H503" i="10"/>
  <c r="G507" i="10"/>
  <c r="H507" i="10"/>
  <c r="G511" i="10"/>
  <c r="H511" i="10"/>
  <c r="G515" i="10"/>
  <c r="H515" i="10"/>
  <c r="G519" i="10"/>
  <c r="H519" i="10"/>
  <c r="G523" i="10"/>
  <c r="H523" i="10"/>
  <c r="G527" i="10"/>
  <c r="H527" i="10"/>
  <c r="G531" i="10"/>
  <c r="H531" i="10"/>
  <c r="G535" i="10"/>
  <c r="H535" i="10"/>
  <c r="G539" i="10"/>
  <c r="H539" i="10"/>
  <c r="G543" i="10"/>
  <c r="H543" i="10"/>
  <c r="G547" i="10"/>
  <c r="H547" i="10"/>
  <c r="G551" i="10"/>
  <c r="H551" i="10"/>
  <c r="G555" i="10"/>
  <c r="H555" i="10"/>
  <c r="G559" i="10"/>
  <c r="H559" i="10"/>
  <c r="G563" i="10"/>
  <c r="H563" i="10"/>
  <c r="G567" i="10"/>
  <c r="H567" i="10"/>
  <c r="G571" i="10"/>
  <c r="H571" i="10"/>
  <c r="G575" i="10"/>
  <c r="H575" i="10"/>
  <c r="G579" i="10"/>
  <c r="H579" i="10"/>
  <c r="G583" i="10"/>
  <c r="H583" i="10"/>
  <c r="G587" i="10"/>
  <c r="H587" i="10"/>
  <c r="G591" i="10"/>
  <c r="H591" i="10"/>
  <c r="G595" i="10"/>
  <c r="H595" i="10"/>
  <c r="G599" i="10"/>
  <c r="H599" i="10"/>
  <c r="G607" i="10"/>
  <c r="H607" i="10"/>
  <c r="H3" i="10"/>
  <c r="H689" i="10"/>
  <c r="H684" i="10"/>
  <c r="H681" i="10"/>
  <c r="H676" i="10"/>
  <c r="H673" i="10"/>
  <c r="H668" i="10"/>
  <c r="H665" i="10"/>
  <c r="H660" i="10"/>
  <c r="H657" i="10"/>
  <c r="H652" i="10"/>
  <c r="H649" i="10"/>
  <c r="H644" i="10"/>
  <c r="H641" i="10"/>
  <c r="H636" i="10"/>
  <c r="H633" i="10"/>
  <c r="H628" i="10"/>
  <c r="H625" i="10"/>
  <c r="H620" i="10"/>
  <c r="H617" i="10"/>
  <c r="H612" i="10"/>
  <c r="H609" i="10"/>
  <c r="H602" i="10"/>
  <c r="H598" i="10"/>
  <c r="H594" i="10"/>
  <c r="G584" i="10"/>
  <c r="H573" i="10"/>
  <c r="H562" i="10"/>
  <c r="G552" i="10"/>
  <c r="H541" i="10"/>
  <c r="H530" i="10"/>
  <c r="G520" i="10"/>
  <c r="H509" i="10"/>
  <c r="H498" i="10"/>
  <c r="G488" i="10"/>
  <c r="H474" i="10"/>
  <c r="H458" i="10"/>
  <c r="H442" i="10"/>
  <c r="H423" i="10"/>
  <c r="H402" i="10"/>
  <c r="G381" i="10"/>
  <c r="H359" i="10"/>
  <c r="H338" i="10"/>
  <c r="H319" i="10"/>
  <c r="G277" i="10"/>
  <c r="H132" i="10"/>
  <c r="G9" i="10"/>
  <c r="H9" i="10"/>
  <c r="G17" i="10"/>
  <c r="H17" i="10"/>
  <c r="G25" i="10"/>
  <c r="H25" i="10"/>
  <c r="G33" i="10"/>
  <c r="H33" i="10"/>
  <c r="G41" i="10"/>
  <c r="H41" i="10"/>
  <c r="G57" i="10"/>
  <c r="H57" i="10"/>
  <c r="G65" i="10"/>
  <c r="H65" i="10"/>
  <c r="G73" i="10"/>
  <c r="H73" i="10"/>
  <c r="G81" i="10"/>
  <c r="H81" i="10"/>
  <c r="G89" i="10"/>
  <c r="H89" i="10"/>
  <c r="G97" i="10"/>
  <c r="H97" i="10"/>
  <c r="G105" i="10"/>
  <c r="H105" i="10"/>
  <c r="G113" i="10"/>
  <c r="H113" i="10"/>
  <c r="G121" i="10"/>
  <c r="H121" i="10"/>
  <c r="G129" i="10"/>
  <c r="H129" i="10"/>
  <c r="G137" i="10"/>
  <c r="H137" i="10"/>
  <c r="G145" i="10"/>
  <c r="H145" i="10"/>
  <c r="G153" i="10"/>
  <c r="H153" i="10"/>
  <c r="G157" i="10"/>
  <c r="H157" i="10"/>
  <c r="G165" i="10"/>
  <c r="H165" i="10"/>
  <c r="G169" i="10"/>
  <c r="H169" i="10"/>
  <c r="G173" i="10"/>
  <c r="H173" i="10"/>
  <c r="G177" i="10"/>
  <c r="H177" i="10"/>
  <c r="G181" i="10"/>
  <c r="H181" i="10"/>
  <c r="G189" i="10"/>
  <c r="H189" i="10"/>
  <c r="G197" i="10"/>
  <c r="H197" i="10"/>
  <c r="G209" i="10"/>
  <c r="H209" i="10"/>
  <c r="G217" i="10"/>
  <c r="H217" i="10"/>
  <c r="G225" i="10"/>
  <c r="H225" i="10"/>
  <c r="G233" i="10"/>
  <c r="H233" i="10"/>
  <c r="G241" i="10"/>
  <c r="H241" i="10"/>
  <c r="G253" i="10"/>
  <c r="H253" i="10"/>
  <c r="G281" i="10"/>
  <c r="H281" i="10"/>
  <c r="G289" i="10"/>
  <c r="H289" i="10"/>
  <c r="H293" i="10"/>
  <c r="G293" i="10"/>
  <c r="G297" i="10"/>
  <c r="H297" i="10"/>
  <c r="H301" i="10"/>
  <c r="G301" i="10"/>
  <c r="G305" i="10"/>
  <c r="H305" i="10"/>
  <c r="G313" i="10"/>
  <c r="H313" i="10"/>
  <c r="H317" i="10"/>
  <c r="G317" i="10"/>
  <c r="G321" i="10"/>
  <c r="H321" i="10"/>
  <c r="H325" i="10"/>
  <c r="G325" i="10"/>
  <c r="G330" i="10"/>
  <c r="H330" i="10"/>
  <c r="G334" i="10"/>
  <c r="H334" i="10"/>
  <c r="G342" i="10"/>
  <c r="H342" i="10"/>
  <c r="G346" i="10"/>
  <c r="H346" i="10"/>
  <c r="G350" i="10"/>
  <c r="H350" i="10"/>
  <c r="G374" i="10"/>
  <c r="H374" i="10"/>
  <c r="G378" i="10"/>
  <c r="H378" i="10"/>
  <c r="G382" i="10"/>
  <c r="H382" i="10"/>
  <c r="G406" i="10"/>
  <c r="H406" i="10"/>
  <c r="G410" i="10"/>
  <c r="H410" i="10"/>
  <c r="G414" i="10"/>
  <c r="H414" i="10"/>
  <c r="G7" i="10"/>
  <c r="H7" i="10"/>
  <c r="G11" i="10"/>
  <c r="H11" i="10"/>
  <c r="G15" i="10"/>
  <c r="H15" i="10"/>
  <c r="G19" i="10"/>
  <c r="H19" i="10"/>
  <c r="G23" i="10"/>
  <c r="H23" i="10"/>
  <c r="G27" i="10"/>
  <c r="H27" i="10"/>
  <c r="G31" i="10"/>
  <c r="H31" i="10"/>
  <c r="G35" i="10"/>
  <c r="H35" i="10"/>
  <c r="G39" i="10"/>
  <c r="H39" i="10"/>
  <c r="G43" i="10"/>
  <c r="H43" i="10"/>
  <c r="G47" i="10"/>
  <c r="H47" i="10"/>
  <c r="G51" i="10"/>
  <c r="H51" i="10"/>
  <c r="G55" i="10"/>
  <c r="H55" i="10"/>
  <c r="G59" i="10"/>
  <c r="H59" i="10"/>
  <c r="G63" i="10"/>
  <c r="H63" i="10"/>
  <c r="G67" i="10"/>
  <c r="H67" i="10"/>
  <c r="G71" i="10"/>
  <c r="H71" i="10"/>
  <c r="G79" i="10"/>
  <c r="H79" i="10"/>
  <c r="G83" i="10"/>
  <c r="H83" i="10"/>
  <c r="G87" i="10"/>
  <c r="H87" i="10"/>
  <c r="G91" i="10"/>
  <c r="H91" i="10"/>
  <c r="G95" i="10"/>
  <c r="H95" i="10"/>
  <c r="G99" i="10"/>
  <c r="H99" i="10"/>
  <c r="G103" i="10"/>
  <c r="H103" i="10"/>
  <c r="G107" i="10"/>
  <c r="H107" i="10"/>
  <c r="G111" i="10"/>
  <c r="H111" i="10"/>
  <c r="G115" i="10"/>
  <c r="H115" i="10"/>
  <c r="G119" i="10"/>
  <c r="H119" i="10"/>
  <c r="G123" i="10"/>
  <c r="H123" i="10"/>
  <c r="G127" i="10"/>
  <c r="H127" i="10"/>
  <c r="G131" i="10"/>
  <c r="H131" i="10"/>
  <c r="G135" i="10"/>
  <c r="H135" i="10"/>
  <c r="G139" i="10"/>
  <c r="H139" i="10"/>
  <c r="G143" i="10"/>
  <c r="H143" i="10"/>
  <c r="G147" i="10"/>
  <c r="H147" i="10"/>
  <c r="G151" i="10"/>
  <c r="H151" i="10"/>
  <c r="G155" i="10"/>
  <c r="H155" i="10"/>
  <c r="G159" i="10"/>
  <c r="H159" i="10"/>
  <c r="G163" i="10"/>
  <c r="H163" i="10"/>
  <c r="G167" i="10"/>
  <c r="H167" i="10"/>
  <c r="G171" i="10"/>
  <c r="H171" i="10"/>
  <c r="H175" i="10"/>
  <c r="G175" i="10"/>
  <c r="G179" i="10"/>
  <c r="H179" i="10"/>
  <c r="H183" i="10"/>
  <c r="G183" i="10"/>
  <c r="G187" i="10"/>
  <c r="H187" i="10"/>
  <c r="H191" i="10"/>
  <c r="G191" i="10"/>
  <c r="G195" i="10"/>
  <c r="H195" i="10"/>
  <c r="H199" i="10"/>
  <c r="G199" i="10"/>
  <c r="G203" i="10"/>
  <c r="H203" i="10"/>
  <c r="H207" i="10"/>
  <c r="G207" i="10"/>
  <c r="G211" i="10"/>
  <c r="H211" i="10"/>
  <c r="H215" i="10"/>
  <c r="G215" i="10"/>
  <c r="G219" i="10"/>
  <c r="H219" i="10"/>
  <c r="G223" i="10"/>
  <c r="H223" i="10"/>
  <c r="G227" i="10"/>
  <c r="H227" i="10"/>
  <c r="G231" i="10"/>
  <c r="H231" i="10"/>
  <c r="G235" i="10"/>
  <c r="H235" i="10"/>
  <c r="G239" i="10"/>
  <c r="H239" i="10"/>
  <c r="G243" i="10"/>
  <c r="H243" i="10"/>
  <c r="G247" i="10"/>
  <c r="H247" i="10"/>
  <c r="G251" i="10"/>
  <c r="H251" i="10"/>
  <c r="G255" i="10"/>
  <c r="H255" i="10"/>
  <c r="G259" i="10"/>
  <c r="H259" i="10"/>
  <c r="G263" i="10"/>
  <c r="H263" i="10"/>
  <c r="G267" i="10"/>
  <c r="H267" i="10"/>
  <c r="G271" i="10"/>
  <c r="H271" i="10"/>
  <c r="H275" i="10"/>
  <c r="G275" i="10"/>
  <c r="G279" i="10"/>
  <c r="H279" i="10"/>
  <c r="H283" i="10"/>
  <c r="G283" i="10"/>
  <c r="H291" i="10"/>
  <c r="G291" i="10"/>
  <c r="G295" i="10"/>
  <c r="H295" i="10"/>
  <c r="H299" i="10"/>
  <c r="G299" i="10"/>
  <c r="G303" i="10"/>
  <c r="H303" i="10"/>
  <c r="H307" i="10"/>
  <c r="G307" i="10"/>
  <c r="G311" i="10"/>
  <c r="H311" i="10"/>
  <c r="H315" i="10"/>
  <c r="G315" i="10"/>
  <c r="H323" i="10"/>
  <c r="G323" i="10"/>
  <c r="G328" i="10"/>
  <c r="H328" i="10"/>
  <c r="G332" i="10"/>
  <c r="H332" i="10"/>
  <c r="G336" i="10"/>
  <c r="H336" i="10"/>
  <c r="G340" i="10"/>
  <c r="H340" i="10"/>
  <c r="G344" i="10"/>
  <c r="H344" i="10"/>
  <c r="G348" i="10"/>
  <c r="H348" i="10"/>
  <c r="G352" i="10"/>
  <c r="H352" i="10"/>
  <c r="G356" i="10"/>
  <c r="H356" i="10"/>
  <c r="G360" i="10"/>
  <c r="H360" i="10"/>
  <c r="G364" i="10"/>
  <c r="H364" i="10"/>
  <c r="G368" i="10"/>
  <c r="H368" i="10"/>
  <c r="G372" i="10"/>
  <c r="H372" i="10"/>
  <c r="G376" i="10"/>
  <c r="H376" i="10"/>
  <c r="G380" i="10"/>
  <c r="H380" i="10"/>
  <c r="G384" i="10"/>
  <c r="H384" i="10"/>
  <c r="G388" i="10"/>
  <c r="H388" i="10"/>
  <c r="G392" i="10"/>
  <c r="H392" i="10"/>
  <c r="G396" i="10"/>
  <c r="H396" i="10"/>
  <c r="G400" i="10"/>
  <c r="H400" i="10"/>
  <c r="G404" i="10"/>
  <c r="H404" i="10"/>
  <c r="G408" i="10"/>
  <c r="H408" i="10"/>
  <c r="G412" i="10"/>
  <c r="H412" i="10"/>
  <c r="G416" i="10"/>
  <c r="H416" i="10"/>
  <c r="G420" i="10"/>
  <c r="H420" i="10"/>
  <c r="G424" i="10"/>
  <c r="H424" i="10"/>
  <c r="G428" i="10"/>
  <c r="H428" i="10"/>
  <c r="G432" i="10"/>
  <c r="H432" i="10"/>
  <c r="G436" i="10"/>
  <c r="H436" i="10"/>
  <c r="G440" i="10"/>
  <c r="H440" i="10"/>
  <c r="G444" i="10"/>
  <c r="H444" i="10"/>
  <c r="G448" i="10"/>
  <c r="H448" i="10"/>
  <c r="G452" i="10"/>
  <c r="H452" i="10"/>
  <c r="G456" i="10"/>
  <c r="H456" i="10"/>
  <c r="G460" i="10"/>
  <c r="H460" i="10"/>
  <c r="G464" i="10"/>
  <c r="H464" i="10"/>
  <c r="G468" i="10"/>
  <c r="H468" i="10"/>
  <c r="G472" i="10"/>
  <c r="H472" i="10"/>
  <c r="G476" i="10"/>
  <c r="H476" i="10"/>
  <c r="G480" i="10"/>
  <c r="H480" i="10"/>
  <c r="G484" i="10"/>
  <c r="H484" i="10"/>
  <c r="G492" i="10"/>
  <c r="H492" i="10"/>
  <c r="G500" i="10"/>
  <c r="H500" i="10"/>
  <c r="G508" i="10"/>
  <c r="H508" i="10"/>
  <c r="G516" i="10"/>
  <c r="H516" i="10"/>
  <c r="G524" i="10"/>
  <c r="H524" i="10"/>
  <c r="G540" i="10"/>
  <c r="H540" i="10"/>
  <c r="G548" i="10"/>
  <c r="H548" i="10"/>
  <c r="G556" i="10"/>
  <c r="H556" i="10"/>
  <c r="G564" i="10"/>
  <c r="H564" i="10"/>
  <c r="H686" i="10"/>
  <c r="H678" i="10"/>
  <c r="H670" i="10"/>
  <c r="H646" i="10"/>
  <c r="H638" i="10"/>
  <c r="H630" i="10"/>
  <c r="H622" i="10"/>
  <c r="H614" i="10"/>
  <c r="H605" i="10"/>
  <c r="H601" i="10"/>
  <c r="G592" i="10"/>
  <c r="H581" i="10"/>
  <c r="H570" i="10"/>
  <c r="G560" i="10"/>
  <c r="H549" i="10"/>
  <c r="H538" i="10"/>
  <c r="G528" i="10"/>
  <c r="H517" i="10"/>
  <c r="H506" i="10"/>
  <c r="G496" i="10"/>
  <c r="H485" i="10"/>
  <c r="H470" i="10"/>
  <c r="H454" i="10"/>
  <c r="H438" i="10"/>
  <c r="H418" i="10"/>
  <c r="G397" i="10"/>
  <c r="H375" i="10"/>
  <c r="H354" i="10"/>
  <c r="G333" i="10"/>
  <c r="G309" i="10"/>
  <c r="H258" i="10"/>
  <c r="H75" i="10"/>
  <c r="N564" i="10" l="1"/>
  <c r="F506" i="6" s="1"/>
  <c r="N548" i="10"/>
  <c r="F549" i="6" s="1"/>
  <c r="N524" i="10"/>
  <c r="F385" i="6" s="1"/>
  <c r="N508" i="10"/>
  <c r="F651" i="6" s="1"/>
  <c r="N492" i="10"/>
  <c r="F585" i="6" s="1"/>
  <c r="N480" i="10"/>
  <c r="F426" i="6" s="1"/>
  <c r="N472" i="10"/>
  <c r="F36" i="6" s="1"/>
  <c r="N464" i="10"/>
  <c r="F499" i="6" s="1"/>
  <c r="N456" i="10"/>
  <c r="F344" i="6" s="1"/>
  <c r="N448" i="10"/>
  <c r="F167" i="6" s="1"/>
  <c r="N440" i="10"/>
  <c r="F612" i="6" s="1"/>
  <c r="N432" i="10"/>
  <c r="F292" i="6" s="1"/>
  <c r="N424" i="10"/>
  <c r="F92" i="6" s="1"/>
  <c r="N416" i="10"/>
  <c r="F399" i="6" s="1"/>
  <c r="N408" i="10"/>
  <c r="F502" i="6" s="1"/>
  <c r="N400" i="10"/>
  <c r="F381" i="6" s="1"/>
  <c r="N392" i="10"/>
  <c r="F496" i="6" s="1"/>
  <c r="N384" i="10"/>
  <c r="F235" i="6" s="1"/>
  <c r="N376" i="10"/>
  <c r="F410" i="6" s="1"/>
  <c r="N368" i="10"/>
  <c r="F572" i="6" s="1"/>
  <c r="N360" i="10"/>
  <c r="F575" i="6" s="1"/>
  <c r="N352" i="10"/>
  <c r="F675" i="6" s="1"/>
  <c r="N344" i="10"/>
  <c r="F513" i="6" s="1"/>
  <c r="N336" i="10"/>
  <c r="F37" i="6" s="1"/>
  <c r="N328" i="10"/>
  <c r="F341" i="6" s="1"/>
  <c r="N279" i="10"/>
  <c r="F526" i="6" s="1"/>
  <c r="N271" i="10"/>
  <c r="F230" i="6" s="1"/>
  <c r="N263" i="10"/>
  <c r="F68" i="6" s="1"/>
  <c r="N255" i="10"/>
  <c r="F283" i="6" s="1"/>
  <c r="N247" i="10"/>
  <c r="F116" i="6" s="1"/>
  <c r="N239" i="10"/>
  <c r="F98" i="6" s="1"/>
  <c r="N231" i="10"/>
  <c r="F80" i="6" s="1"/>
  <c r="N223" i="10"/>
  <c r="F646" i="6" s="1"/>
  <c r="N167" i="10"/>
  <c r="F330" i="6" s="1"/>
  <c r="N159" i="10"/>
  <c r="F321" i="6" s="1"/>
  <c r="N151" i="10"/>
  <c r="F214" i="6" s="1"/>
  <c r="N143" i="10"/>
  <c r="F111" i="6" s="1"/>
  <c r="N135" i="10"/>
  <c r="F680" i="6" s="1"/>
  <c r="N127" i="10"/>
  <c r="F25" i="6" s="1"/>
  <c r="N119" i="10"/>
  <c r="F637" i="6" s="1"/>
  <c r="N111" i="10"/>
  <c r="F146" i="6" s="1"/>
  <c r="N103" i="10"/>
  <c r="F118" i="6" s="1"/>
  <c r="N95" i="10"/>
  <c r="F544" i="6" s="1"/>
  <c r="N87" i="10"/>
  <c r="F566" i="6" s="1"/>
  <c r="N79" i="10"/>
  <c r="F185" i="6" s="1"/>
  <c r="N67" i="10"/>
  <c r="F192" i="6" s="1"/>
  <c r="N59" i="10"/>
  <c r="F589" i="6" s="1"/>
  <c r="N51" i="10"/>
  <c r="F691" i="6" s="1"/>
  <c r="N43" i="10"/>
  <c r="F284" i="6" s="1"/>
  <c r="N35" i="10"/>
  <c r="F623" i="6" s="1"/>
  <c r="N27" i="10"/>
  <c r="F112" i="6" s="1"/>
  <c r="N19" i="10"/>
  <c r="F86" i="6" s="1"/>
  <c r="N11" i="10"/>
  <c r="F242" i="6" s="1"/>
  <c r="N414" i="10"/>
  <c r="F553" i="6" s="1"/>
  <c r="N406" i="10"/>
  <c r="F384" i="6" s="1"/>
  <c r="N378" i="10"/>
  <c r="F289" i="6" s="1"/>
  <c r="N350" i="10"/>
  <c r="F669" i="6" s="1"/>
  <c r="N342" i="10"/>
  <c r="F417" i="6" s="1"/>
  <c r="N330" i="10"/>
  <c r="F422" i="6" s="1"/>
  <c r="N321" i="10"/>
  <c r="F313" i="6" s="1"/>
  <c r="N313" i="10"/>
  <c r="F277" i="6" s="1"/>
  <c r="N281" i="10"/>
  <c r="F34" i="6" s="1"/>
  <c r="N241" i="10"/>
  <c r="F401" i="6" s="1"/>
  <c r="N225" i="10"/>
  <c r="F133" i="6" s="1"/>
  <c r="N209" i="10"/>
  <c r="F492" i="6" s="1"/>
  <c r="N189" i="10"/>
  <c r="F338" i="6" s="1"/>
  <c r="N177" i="10"/>
  <c r="F74" i="6" s="1"/>
  <c r="N169" i="10"/>
  <c r="F607" i="6" s="1"/>
  <c r="N157" i="10"/>
  <c r="F458" i="6" s="1"/>
  <c r="N145" i="10"/>
  <c r="F594" i="6" s="1"/>
  <c r="N129" i="10"/>
  <c r="F512" i="6" s="1"/>
  <c r="N113" i="10"/>
  <c r="F262" i="6" s="1"/>
  <c r="N97" i="10"/>
  <c r="F604" i="6" s="1"/>
  <c r="N81" i="10"/>
  <c r="F33" i="6" s="1"/>
  <c r="N65" i="10"/>
  <c r="F157" i="6" s="1"/>
  <c r="N41" i="10"/>
  <c r="F183" i="6" s="1"/>
  <c r="N25" i="10"/>
  <c r="F656" i="6" s="1"/>
  <c r="N9" i="10"/>
  <c r="F382" i="6" s="1"/>
  <c r="N607" i="10"/>
  <c r="F182" i="6" s="1"/>
  <c r="N595" i="10"/>
  <c r="F308" i="6" s="1"/>
  <c r="N587" i="10"/>
  <c r="F88" i="6" s="1"/>
  <c r="N579" i="10"/>
  <c r="F180" i="6" s="1"/>
  <c r="N571" i="10"/>
  <c r="F166" i="6" s="1"/>
  <c r="N563" i="10"/>
  <c r="F667" i="6" s="1"/>
  <c r="N555" i="10"/>
  <c r="F197" i="6" s="1"/>
  <c r="N547" i="10"/>
  <c r="F163" i="6" s="1"/>
  <c r="N539" i="10"/>
  <c r="F298" i="6" s="1"/>
  <c r="N531" i="10"/>
  <c r="F161" i="6" s="1"/>
  <c r="N523" i="10"/>
  <c r="F522" i="6" s="1"/>
  <c r="N515" i="10"/>
  <c r="F145" i="6" s="1"/>
  <c r="N507" i="10"/>
  <c r="F260" i="6" s="1"/>
  <c r="N499" i="10"/>
  <c r="F60" i="6" s="1"/>
  <c r="N491" i="10"/>
  <c r="F649" i="6" s="1"/>
  <c r="N483" i="10"/>
  <c r="F552" i="6" s="1"/>
  <c r="N415" i="10"/>
  <c r="F388" i="6" s="1"/>
  <c r="N383" i="10"/>
  <c r="F483" i="6" s="1"/>
  <c r="N351" i="10"/>
  <c r="F459" i="6" s="1"/>
  <c r="N322" i="10"/>
  <c r="F280" i="6" s="1"/>
  <c r="N314" i="10"/>
  <c r="F391" i="6" s="1"/>
  <c r="N306" i="10"/>
  <c r="F665" i="6" s="1"/>
  <c r="N294" i="10"/>
  <c r="F638" i="6" s="1"/>
  <c r="N286" i="10"/>
  <c r="F337" i="6" s="1"/>
  <c r="N278" i="10"/>
  <c r="F48" i="6" s="1"/>
  <c r="N665" i="10"/>
  <c r="F490" i="6" s="1"/>
  <c r="N602" i="10"/>
  <c r="F374" i="6" s="1"/>
  <c r="N662" i="10"/>
  <c r="F406" i="6" s="1"/>
  <c r="N568" i="10"/>
  <c r="F538" i="6" s="1"/>
  <c r="N689" i="10"/>
  <c r="F641" i="6" s="1"/>
  <c r="N673" i="10"/>
  <c r="F474" i="6" s="1"/>
  <c r="N541" i="10"/>
  <c r="F256" i="6" s="1"/>
  <c r="N270" i="10"/>
  <c r="F457" i="6" s="1"/>
  <c r="N262" i="10"/>
  <c r="F532" i="6" s="1"/>
  <c r="N250" i="10"/>
  <c r="F241" i="6" s="1"/>
  <c r="N242" i="10"/>
  <c r="F258" i="6" s="1"/>
  <c r="N234" i="10"/>
  <c r="F403" i="6" s="1"/>
  <c r="N222" i="10"/>
  <c r="F326" i="6" s="1"/>
  <c r="N6" i="10"/>
  <c r="F510" i="6" s="1"/>
  <c r="N582" i="10"/>
  <c r="F527" i="6" s="1"/>
  <c r="N566" i="10"/>
  <c r="F586" i="6" s="1"/>
  <c r="N542" i="10"/>
  <c r="F264" i="6" s="1"/>
  <c r="N526" i="10"/>
  <c r="F470" i="6" s="1"/>
  <c r="N510" i="10"/>
  <c r="F657" i="6" s="1"/>
  <c r="N494" i="10"/>
  <c r="F561" i="6" s="1"/>
  <c r="N430" i="10"/>
  <c r="F73" i="6" s="1"/>
  <c r="N422" i="10"/>
  <c r="F685" i="6" s="1"/>
  <c r="N394" i="10"/>
  <c r="F642" i="6" s="1"/>
  <c r="N366" i="10"/>
  <c r="F347" i="6" s="1"/>
  <c r="N358" i="10"/>
  <c r="F190" i="6" s="1"/>
  <c r="N273" i="10"/>
  <c r="F622" i="6" s="1"/>
  <c r="N265" i="10"/>
  <c r="F671" i="6" s="1"/>
  <c r="N257" i="10"/>
  <c r="F191" i="6" s="1"/>
  <c r="N245" i="10"/>
  <c r="F453" i="6" s="1"/>
  <c r="N229" i="10"/>
  <c r="F43" i="6" s="1"/>
  <c r="N213" i="10"/>
  <c r="F102" i="6" s="1"/>
  <c r="N201" i="10"/>
  <c r="F331" i="6" s="1"/>
  <c r="N161" i="10"/>
  <c r="F141" i="6" s="1"/>
  <c r="N141" i="10"/>
  <c r="F121" i="6" s="1"/>
  <c r="N125" i="10"/>
  <c r="F484" i="6" s="1"/>
  <c r="N109" i="10"/>
  <c r="F153" i="6" s="1"/>
  <c r="N93" i="10"/>
  <c r="F480" i="6" s="1"/>
  <c r="N77" i="10"/>
  <c r="F184" i="6" s="1"/>
  <c r="N61" i="10"/>
  <c r="F94" i="6" s="1"/>
  <c r="N45" i="10"/>
  <c r="F452" i="6" s="1"/>
  <c r="N29" i="10"/>
  <c r="F265" i="6" s="1"/>
  <c r="N13" i="10"/>
  <c r="F634" i="6" s="1"/>
  <c r="N672" i="10"/>
  <c r="F64" i="6" s="1"/>
  <c r="N569" i="10"/>
  <c r="F173" i="6" s="1"/>
  <c r="N553" i="10"/>
  <c r="F62" i="6" s="1"/>
  <c r="N537" i="10"/>
  <c r="F188" i="6" s="1"/>
  <c r="N521" i="10"/>
  <c r="F407" i="6" s="1"/>
  <c r="N505" i="10"/>
  <c r="F501" i="6" s="1"/>
  <c r="N489" i="10"/>
  <c r="F563" i="6" s="1"/>
  <c r="N425" i="10"/>
  <c r="F255" i="6" s="1"/>
  <c r="N417" i="10"/>
  <c r="F454" i="6" s="1"/>
  <c r="N393" i="10"/>
  <c r="F618" i="6" s="1"/>
  <c r="N385" i="10"/>
  <c r="F282" i="6" s="1"/>
  <c r="N361" i="10"/>
  <c r="F328" i="6" s="1"/>
  <c r="N353" i="10"/>
  <c r="F659" i="6" s="1"/>
  <c r="N329" i="10"/>
  <c r="F350" i="6" s="1"/>
  <c r="N320" i="10"/>
  <c r="F465" i="6" s="1"/>
  <c r="N312" i="10"/>
  <c r="F240" i="6" s="1"/>
  <c r="N304" i="10"/>
  <c r="F49" i="6" s="1"/>
  <c r="N296" i="10"/>
  <c r="F383" i="6" s="1"/>
  <c r="N288" i="10"/>
  <c r="F208" i="6" s="1"/>
  <c r="N280" i="10"/>
  <c r="F211" i="6" s="1"/>
  <c r="N272" i="10"/>
  <c r="F273" i="6" s="1"/>
  <c r="N264" i="10"/>
  <c r="F653" i="6" s="1"/>
  <c r="N256" i="10"/>
  <c r="F477" i="6" s="1"/>
  <c r="N248" i="10"/>
  <c r="F66" i="6" s="1"/>
  <c r="N240" i="10"/>
  <c r="F149" i="6" s="1"/>
  <c r="N232" i="10"/>
  <c r="F223" i="6" s="1"/>
  <c r="N224" i="10"/>
  <c r="F93" i="6" s="1"/>
  <c r="N172" i="10"/>
  <c r="F617" i="6" s="1"/>
  <c r="N164" i="10"/>
  <c r="F392" i="6" s="1"/>
  <c r="N156" i="10"/>
  <c r="F429" i="6" s="1"/>
  <c r="N148" i="10"/>
  <c r="F189" i="6" s="1"/>
  <c r="N140" i="10"/>
  <c r="F110" i="6" s="1"/>
  <c r="N128" i="10"/>
  <c r="F590" i="6" s="1"/>
  <c r="N120" i="10"/>
  <c r="F42" i="6" s="1"/>
  <c r="N112" i="10"/>
  <c r="F207" i="6" s="1"/>
  <c r="N92" i="10"/>
  <c r="F441" i="6" s="1"/>
  <c r="N84" i="10"/>
  <c r="F444" i="6" s="1"/>
  <c r="N76" i="10"/>
  <c r="F666" i="6" s="1"/>
  <c r="N68" i="10"/>
  <c r="F571" i="6" s="1"/>
  <c r="N60" i="10"/>
  <c r="F212" i="6" s="1"/>
  <c r="N52" i="10"/>
  <c r="F27" i="6" s="1"/>
  <c r="N4" i="10"/>
  <c r="F53" i="6" s="1"/>
  <c r="N580" i="10"/>
  <c r="F342" i="6" s="1"/>
  <c r="N664" i="10"/>
  <c r="F405" i="6" s="1"/>
  <c r="N605" i="10"/>
  <c r="F547" i="6" s="1"/>
  <c r="N323" i="10"/>
  <c r="F487" i="6" s="1"/>
  <c r="N283" i="10"/>
  <c r="F366" i="6" s="1"/>
  <c r="N275" i="10"/>
  <c r="F428" i="6" s="1"/>
  <c r="N325" i="10"/>
  <c r="F194" i="6" s="1"/>
  <c r="N317" i="10"/>
  <c r="F602" i="6" s="1"/>
  <c r="N509" i="10"/>
  <c r="F32" i="6" s="1"/>
  <c r="N594" i="10"/>
  <c r="F252" i="6" s="1"/>
  <c r="N479" i="10"/>
  <c r="F559" i="6" s="1"/>
  <c r="N471" i="10"/>
  <c r="F380" i="6" s="1"/>
  <c r="N463" i="10"/>
  <c r="F469" i="6" s="1"/>
  <c r="N455" i="10"/>
  <c r="F276" i="6" s="1"/>
  <c r="N447" i="10"/>
  <c r="F507" i="6" s="1"/>
  <c r="N439" i="10"/>
  <c r="F554" i="6" s="1"/>
  <c r="N419" i="10"/>
  <c r="F132" i="6" s="1"/>
  <c r="N411" i="10"/>
  <c r="F228" i="6" s="1"/>
  <c r="N387" i="10"/>
  <c r="F393" i="6" s="1"/>
  <c r="N379" i="10"/>
  <c r="F633" i="6" s="1"/>
  <c r="N355" i="10"/>
  <c r="F170" i="6" s="1"/>
  <c r="N347" i="10"/>
  <c r="F568" i="6" s="1"/>
  <c r="N218" i="10"/>
  <c r="F605" i="6" s="1"/>
  <c r="N210" i="10"/>
  <c r="F631" i="6" s="1"/>
  <c r="N202" i="10"/>
  <c r="F353" i="6" s="1"/>
  <c r="N194" i="10"/>
  <c r="F96" i="6" s="1"/>
  <c r="N186" i="10"/>
  <c r="F38" i="6" s="1"/>
  <c r="N178" i="10"/>
  <c r="F539" i="6" s="1"/>
  <c r="N154" i="10"/>
  <c r="F333" i="6" s="1"/>
  <c r="N122" i="10"/>
  <c r="F299" i="6" s="1"/>
  <c r="N90" i="10"/>
  <c r="F440" i="6" s="1"/>
  <c r="N58" i="10"/>
  <c r="F621" i="6" s="1"/>
  <c r="N10" i="10"/>
  <c r="F430" i="6" s="1"/>
  <c r="N285" i="10"/>
  <c r="F279" i="6" s="1"/>
  <c r="N481" i="10"/>
  <c r="F551" i="6" s="1"/>
  <c r="N473" i="10"/>
  <c r="F579" i="6" s="1"/>
  <c r="N465" i="10"/>
  <c r="F178" i="6" s="1"/>
  <c r="N457" i="10"/>
  <c r="F362" i="6" s="1"/>
  <c r="N449" i="10"/>
  <c r="F61" i="6" s="1"/>
  <c r="N441" i="10"/>
  <c r="F120" i="6" s="1"/>
  <c r="N421" i="10"/>
  <c r="F114" i="6" s="1"/>
  <c r="N389" i="10"/>
  <c r="F325" i="6" s="1"/>
  <c r="N357" i="10"/>
  <c r="F317" i="6" s="1"/>
  <c r="N220" i="10"/>
  <c r="F536" i="6" s="1"/>
  <c r="N212" i="10"/>
  <c r="F402" i="6" s="1"/>
  <c r="N204" i="10"/>
  <c r="F658" i="6" s="1"/>
  <c r="N192" i="10"/>
  <c r="F476" i="6" s="1"/>
  <c r="N184" i="10"/>
  <c r="F67" i="6" s="1"/>
  <c r="N176" i="10"/>
  <c r="F365" i="6" s="1"/>
  <c r="N168" i="10"/>
  <c r="F556" i="6" s="1"/>
  <c r="N136" i="10"/>
  <c r="F601" i="6" s="1"/>
  <c r="N72" i="10"/>
  <c r="F210" i="6" s="1"/>
  <c r="N663" i="10"/>
  <c r="F625" i="6" s="1"/>
  <c r="N668" i="10"/>
  <c r="F415" i="6" s="1"/>
  <c r="N687" i="10"/>
  <c r="F688" i="6" s="1"/>
  <c r="N493" i="10"/>
  <c r="F524" i="6" s="1"/>
  <c r="N584" i="10"/>
  <c r="F396" i="6" s="1"/>
  <c r="N315" i="10"/>
  <c r="F91" i="6" s="1"/>
  <c r="N299" i="10"/>
  <c r="F432" i="6" s="1"/>
  <c r="N215" i="10"/>
  <c r="F12" i="6" s="1"/>
  <c r="N199" i="10"/>
  <c r="F300" i="6" s="1"/>
  <c r="N183" i="10"/>
  <c r="F443" i="6" s="1"/>
  <c r="N301" i="10"/>
  <c r="F305" i="6" s="1"/>
  <c r="N475" i="10"/>
  <c r="F546" i="6" s="1"/>
  <c r="N459" i="10"/>
  <c r="F400" i="6" s="1"/>
  <c r="N443" i="10"/>
  <c r="F271" i="6" s="1"/>
  <c r="N427" i="10"/>
  <c r="F504" i="6" s="1"/>
  <c r="N403" i="10"/>
  <c r="F215" i="6" s="1"/>
  <c r="N363" i="10"/>
  <c r="F195" i="6" s="1"/>
  <c r="N339" i="10"/>
  <c r="F82" i="6" s="1"/>
  <c r="N206" i="10"/>
  <c r="F275" i="6" s="1"/>
  <c r="N190" i="10"/>
  <c r="F448" i="6" s="1"/>
  <c r="N174" i="10"/>
  <c r="F542" i="6" s="1"/>
  <c r="N158" i="10"/>
  <c r="F609" i="6" s="1"/>
  <c r="N142" i="10"/>
  <c r="F147" i="6" s="1"/>
  <c r="N126" i="10"/>
  <c r="F500" i="6" s="1"/>
  <c r="N110" i="10"/>
  <c r="F104" i="6" s="1"/>
  <c r="N94" i="10"/>
  <c r="F489" i="6" s="1"/>
  <c r="N78" i="10"/>
  <c r="F294" i="6" s="1"/>
  <c r="N62" i="10"/>
  <c r="F107" i="6" s="1"/>
  <c r="N46" i="10"/>
  <c r="F237" i="6" s="1"/>
  <c r="N30" i="10"/>
  <c r="F600" i="6" s="1"/>
  <c r="N14" i="10"/>
  <c r="F648" i="6" s="1"/>
  <c r="N556" i="10"/>
  <c r="F569" i="6" s="1"/>
  <c r="N540" i="10"/>
  <c r="F442" i="6" s="1"/>
  <c r="N516" i="10"/>
  <c r="F686" i="6" s="1"/>
  <c r="N500" i="10"/>
  <c r="F83" i="6" s="1"/>
  <c r="N484" i="10"/>
  <c r="F229" i="6" s="1"/>
  <c r="N476" i="10"/>
  <c r="F597" i="6" s="1"/>
  <c r="N468" i="10"/>
  <c r="F135" i="6" s="1"/>
  <c r="N460" i="10"/>
  <c r="F445" i="6" s="1"/>
  <c r="N452" i="10"/>
  <c r="F129" i="6" s="1"/>
  <c r="N444" i="10"/>
  <c r="F584" i="6" s="1"/>
  <c r="N436" i="10"/>
  <c r="F515" i="6" s="1"/>
  <c r="N428" i="10"/>
  <c r="F63" i="6" s="1"/>
  <c r="N420" i="10"/>
  <c r="F517" i="6" s="1"/>
  <c r="N412" i="10"/>
  <c r="F177" i="6" s="1"/>
  <c r="N404" i="10"/>
  <c r="F263" i="6" s="1"/>
  <c r="N396" i="10"/>
  <c r="F200" i="6" s="1"/>
  <c r="N388" i="10"/>
  <c r="F394" i="6" s="1"/>
  <c r="N380" i="10"/>
  <c r="F643" i="6" s="1"/>
  <c r="N372" i="10"/>
  <c r="F159" i="6" s="1"/>
  <c r="N364" i="10"/>
  <c r="F371" i="6" s="1"/>
  <c r="N356" i="10"/>
  <c r="F310" i="6" s="1"/>
  <c r="N348" i="10"/>
  <c r="F286" i="6" s="1"/>
  <c r="N340" i="10"/>
  <c r="F123" i="6" s="1"/>
  <c r="N332" i="10"/>
  <c r="F424" i="6" s="1"/>
  <c r="N311" i="10"/>
  <c r="F369" i="6" s="1"/>
  <c r="N303" i="10"/>
  <c r="F562" i="6" s="1"/>
  <c r="N295" i="10"/>
  <c r="F628" i="6" s="1"/>
  <c r="N267" i="10"/>
  <c r="F84" i="6" s="1"/>
  <c r="N259" i="10"/>
  <c r="F486" i="6" s="1"/>
  <c r="N251" i="10"/>
  <c r="F162" i="6" s="1"/>
  <c r="N243" i="10"/>
  <c r="F87" i="6" s="1"/>
  <c r="N235" i="10"/>
  <c r="F144" i="6" s="1"/>
  <c r="N227" i="10"/>
  <c r="F355" i="6" s="1"/>
  <c r="N219" i="10"/>
  <c r="F47" i="6" s="1"/>
  <c r="N211" i="10"/>
  <c r="F610" i="6" s="1"/>
  <c r="N203" i="10"/>
  <c r="F655" i="6" s="1"/>
  <c r="N195" i="10"/>
  <c r="F139" i="6" s="1"/>
  <c r="N187" i="10"/>
  <c r="F78" i="6" s="1"/>
  <c r="N179" i="10"/>
  <c r="F672" i="6" s="1"/>
  <c r="N171" i="10"/>
  <c r="F681" i="6" s="1"/>
  <c r="N163" i="10"/>
  <c r="F319" i="6" s="1"/>
  <c r="N155" i="10"/>
  <c r="F7" i="6" s="1"/>
  <c r="N147" i="10"/>
  <c r="F303" i="6" s="1"/>
  <c r="N139" i="10"/>
  <c r="F109" i="6" s="1"/>
  <c r="N131" i="10"/>
  <c r="F639" i="6" s="1"/>
  <c r="N123" i="10"/>
  <c r="F439" i="6" s="1"/>
  <c r="N115" i="10"/>
  <c r="F530" i="6" s="1"/>
  <c r="N107" i="10"/>
  <c r="F370" i="6" s="1"/>
  <c r="N99" i="10"/>
  <c r="F106" i="6" s="1"/>
  <c r="N91" i="10"/>
  <c r="F108" i="6" s="1"/>
  <c r="N83" i="10"/>
  <c r="F619" i="6" s="1"/>
  <c r="N71" i="10"/>
  <c r="F309" i="6" s="1"/>
  <c r="N63" i="10"/>
  <c r="F485" i="6" s="1"/>
  <c r="N55" i="10"/>
  <c r="F587" i="6" s="1"/>
  <c r="N47" i="10"/>
  <c r="F498" i="6" s="1"/>
  <c r="N39" i="10"/>
  <c r="F664" i="6" s="1"/>
  <c r="N31" i="10"/>
  <c r="F113" i="6" s="1"/>
  <c r="N23" i="10"/>
  <c r="F142" i="6" s="1"/>
  <c r="N15" i="10"/>
  <c r="F13" i="6" s="1"/>
  <c r="N7" i="10"/>
  <c r="F127" i="6" s="1"/>
  <c r="N410" i="10"/>
  <c r="F482" i="6" s="1"/>
  <c r="N382" i="10"/>
  <c r="F137" i="6" s="1"/>
  <c r="N374" i="10"/>
  <c r="F234" i="6" s="1"/>
  <c r="N346" i="10"/>
  <c r="F647" i="6" s="1"/>
  <c r="N334" i="10"/>
  <c r="F596" i="6" s="1"/>
  <c r="N305" i="10"/>
  <c r="F352" i="6" s="1"/>
  <c r="N297" i="10"/>
  <c r="F306" i="6" s="1"/>
  <c r="N289" i="10"/>
  <c r="F218" i="6" s="1"/>
  <c r="N253" i="10"/>
  <c r="F290" i="6" s="1"/>
  <c r="N233" i="10"/>
  <c r="F349" i="6" s="1"/>
  <c r="N217" i="10"/>
  <c r="F221" i="6" s="1"/>
  <c r="N197" i="10"/>
  <c r="F297" i="6" s="1"/>
  <c r="N593" i="10"/>
  <c r="F225" i="6" s="1"/>
  <c r="N684" i="10"/>
  <c r="F692" i="6" s="1"/>
  <c r="N676" i="10"/>
  <c r="F534" i="6" s="1"/>
  <c r="N646" i="10"/>
  <c r="F620" i="6" s="1"/>
  <c r="N638" i="10"/>
  <c r="F511" i="6" s="1"/>
  <c r="N630" i="10"/>
  <c r="F360" i="6" s="1"/>
  <c r="N622" i="10"/>
  <c r="F268" i="6" s="1"/>
  <c r="N614" i="10"/>
  <c r="F505" i="6" s="1"/>
  <c r="N606" i="10"/>
  <c r="F636" i="6" s="1"/>
  <c r="N598" i="10"/>
  <c r="F613" i="6" s="1"/>
  <c r="N557" i="10"/>
  <c r="F519" i="6" s="1"/>
  <c r="N661" i="10"/>
  <c r="F272" i="6" s="1"/>
  <c r="N577" i="10"/>
  <c r="F416" i="6" s="1"/>
  <c r="N200" i="10"/>
  <c r="F302" i="6" s="1"/>
  <c r="N656" i="10"/>
  <c r="F246" i="6" s="1"/>
  <c r="N685" i="10"/>
  <c r="F26" i="6" s="1"/>
  <c r="N677" i="10"/>
  <c r="F494" i="6" s="1"/>
  <c r="N658" i="10"/>
  <c r="F367" i="6" s="1"/>
  <c r="N647" i="10"/>
  <c r="F304" i="6" s="1"/>
  <c r="N623" i="10"/>
  <c r="F296" i="6" s="1"/>
  <c r="N615" i="10"/>
  <c r="F232" i="6" s="1"/>
  <c r="N578" i="10"/>
  <c r="F193" i="6" s="1"/>
  <c r="N554" i="10"/>
  <c r="F100" i="6" s="1"/>
  <c r="N485" i="10"/>
  <c r="F312" i="6" s="1"/>
  <c r="N533" i="10"/>
  <c r="F16" i="6" s="1"/>
  <c r="N669" i="10"/>
  <c r="F77" i="6" s="1"/>
  <c r="N603" i="10"/>
  <c r="F414" i="6" s="1"/>
  <c r="N586" i="10"/>
  <c r="F650" i="6" s="1"/>
  <c r="N581" i="10"/>
  <c r="F611" i="6" s="1"/>
  <c r="N517" i="10"/>
  <c r="F606" i="6" s="1"/>
  <c r="N683" i="10"/>
  <c r="F332" i="6" s="1"/>
  <c r="N645" i="10"/>
  <c r="F70" i="6" s="1"/>
  <c r="N613" i="10"/>
  <c r="F254" i="6" s="1"/>
  <c r="N562" i="10"/>
  <c r="F514" i="6" s="1"/>
  <c r="N512" i="10"/>
  <c r="F343" i="6" s="1"/>
  <c r="N307" i="10"/>
  <c r="F171" i="6" s="1"/>
  <c r="N291" i="10"/>
  <c r="F357" i="6" s="1"/>
  <c r="N207" i="10"/>
  <c r="F345" i="6" s="1"/>
  <c r="N191" i="10"/>
  <c r="F471" i="6" s="1"/>
  <c r="N175" i="10"/>
  <c r="F545" i="6" s="1"/>
  <c r="N293" i="10"/>
  <c r="F199" i="6" s="1"/>
  <c r="N467" i="10"/>
  <c r="F565" i="6" s="1"/>
  <c r="N451" i="10"/>
  <c r="F122" i="6" s="1"/>
  <c r="N435" i="10"/>
  <c r="F687" i="6" s="1"/>
  <c r="N395" i="10"/>
  <c r="F251" i="6" s="1"/>
  <c r="N371" i="10"/>
  <c r="F85" i="6" s="1"/>
  <c r="N331" i="10"/>
  <c r="F425" i="6" s="1"/>
  <c r="N214" i="10"/>
  <c r="F581" i="6" s="1"/>
  <c r="N198" i="10"/>
  <c r="F683" i="6" s="1"/>
  <c r="N182" i="10"/>
  <c r="F378" i="6" s="1"/>
  <c r="N166" i="10"/>
  <c r="F421" i="6" s="1"/>
  <c r="N150" i="10"/>
  <c r="F257" i="6" s="1"/>
  <c r="N134" i="10"/>
  <c r="F17" i="6" s="1"/>
  <c r="N118" i="10"/>
  <c r="F582" i="6" s="1"/>
  <c r="N102" i="10"/>
  <c r="F413" i="6" s="1"/>
  <c r="N86" i="10"/>
  <c r="F464" i="6" s="1"/>
  <c r="N70" i="10"/>
  <c r="F468" i="6" s="1"/>
  <c r="N54" i="10"/>
  <c r="F95" i="6" s="1"/>
  <c r="N38" i="10"/>
  <c r="F684" i="6" s="1"/>
  <c r="N22" i="10"/>
  <c r="F676" i="6" s="1"/>
  <c r="N477" i="10"/>
  <c r="F644" i="6" s="1"/>
  <c r="N469" i="10"/>
  <c r="F176" i="6" s="1"/>
  <c r="N461" i="10"/>
  <c r="F451" i="6" s="1"/>
  <c r="N453" i="10"/>
  <c r="F236" i="6" s="1"/>
  <c r="N445" i="10"/>
  <c r="F446" i="6" s="1"/>
  <c r="N437" i="10"/>
  <c r="F29" i="6" s="1"/>
  <c r="N405" i="10"/>
  <c r="F101" i="6" s="1"/>
  <c r="N373" i="10"/>
  <c r="F224" i="6" s="1"/>
  <c r="N341" i="10"/>
  <c r="F411" i="6" s="1"/>
  <c r="N216" i="10"/>
  <c r="F301" i="6" s="1"/>
  <c r="N208" i="10"/>
  <c r="F151" i="6" s="1"/>
  <c r="N196" i="10"/>
  <c r="F249" i="6" s="1"/>
  <c r="N188" i="10"/>
  <c r="F179" i="6" s="1"/>
  <c r="N180" i="10"/>
  <c r="F233" i="6" s="1"/>
  <c r="N104" i="10"/>
  <c r="F138" i="6" s="1"/>
  <c r="N44" i="10"/>
  <c r="F97" i="6" s="1"/>
  <c r="N36" i="10"/>
  <c r="F315" i="6" s="1"/>
  <c r="N28" i="10"/>
  <c r="F56" i="6" s="1"/>
  <c r="N20" i="10"/>
  <c r="F213" i="6" s="1"/>
  <c r="N12" i="10"/>
  <c r="F253" i="6" s="1"/>
  <c r="N681" i="10"/>
  <c r="F673" i="6" s="1"/>
  <c r="N538" i="10"/>
  <c r="F128" i="6" s="1"/>
  <c r="N525" i="10"/>
  <c r="F354" i="6" s="1"/>
  <c r="N49" i="10"/>
  <c r="F508" i="6" s="1"/>
  <c r="N679" i="10"/>
  <c r="F550" i="6" s="1"/>
  <c r="N671" i="10"/>
  <c r="F460" i="6" s="1"/>
  <c r="N660" i="10"/>
  <c r="F491" i="6" s="1"/>
  <c r="N649" i="10"/>
  <c r="F269" i="6" s="1"/>
  <c r="N633" i="10"/>
  <c r="F467" i="6" s="1"/>
  <c r="N617" i="10"/>
  <c r="F23" i="6" s="1"/>
  <c r="N601" i="10"/>
  <c r="F525" i="6" s="1"/>
  <c r="N592" i="10"/>
  <c r="F154" i="6" s="1"/>
  <c r="N504" i="10"/>
  <c r="F24" i="6" s="1"/>
  <c r="N565" i="10"/>
  <c r="F261" i="6" s="1"/>
  <c r="N544" i="10"/>
  <c r="F580" i="6" s="1"/>
  <c r="N418" i="10"/>
  <c r="F462" i="6" s="1"/>
  <c r="N354" i="10"/>
  <c r="F436" i="6" s="1"/>
  <c r="N506" i="10"/>
  <c r="F311" i="6" s="1"/>
  <c r="N287" i="10"/>
  <c r="F186" i="6" s="1"/>
  <c r="N423" i="10"/>
  <c r="F363" i="6" s="1"/>
  <c r="N359" i="10"/>
  <c r="F668" i="6" s="1"/>
  <c r="N258" i="10"/>
  <c r="F168" i="6" s="1"/>
  <c r="N185" i="10"/>
  <c r="F11" i="6" s="1"/>
  <c r="N181" i="10"/>
  <c r="F316" i="6" s="1"/>
  <c r="N173" i="10"/>
  <c r="F105" i="6" s="1"/>
  <c r="N165" i="10"/>
  <c r="F398" i="6" s="1"/>
  <c r="N153" i="10"/>
  <c r="F327" i="6" s="1"/>
  <c r="N137" i="10"/>
  <c r="F158" i="6" s="1"/>
  <c r="N121" i="10"/>
  <c r="F152" i="6" s="1"/>
  <c r="N105" i="10"/>
  <c r="F379" i="6" s="1"/>
  <c r="N89" i="10"/>
  <c r="F45" i="6" s="1"/>
  <c r="N73" i="10"/>
  <c r="F69" i="6" s="1"/>
  <c r="N57" i="10"/>
  <c r="F397" i="6" s="1"/>
  <c r="N33" i="10"/>
  <c r="F148" i="6" s="1"/>
  <c r="N17" i="10"/>
  <c r="F222" i="6" s="1"/>
  <c r="N609" i="10"/>
  <c r="F438" i="6" s="1"/>
  <c r="N625" i="10"/>
  <c r="F541" i="6" s="1"/>
  <c r="N641" i="10"/>
  <c r="F140" i="6" s="1"/>
  <c r="N657" i="10"/>
  <c r="F266" i="6" s="1"/>
  <c r="N599" i="10"/>
  <c r="F324" i="6" s="1"/>
  <c r="N591" i="10"/>
  <c r="F608" i="6" s="1"/>
  <c r="N583" i="10"/>
  <c r="F348" i="6" s="1"/>
  <c r="N575" i="10"/>
  <c r="F248" i="6" s="1"/>
  <c r="N567" i="10"/>
  <c r="F65" i="6" s="1"/>
  <c r="N559" i="10"/>
  <c r="F564" i="6" s="1"/>
  <c r="N551" i="10"/>
  <c r="F131" i="6" s="1"/>
  <c r="N543" i="10"/>
  <c r="F130" i="6" s="1"/>
  <c r="N535" i="10"/>
  <c r="F537" i="6" s="1"/>
  <c r="N527" i="10"/>
  <c r="F678" i="6" s="1"/>
  <c r="N519" i="10"/>
  <c r="F535" i="6" s="1"/>
  <c r="N511" i="10"/>
  <c r="F427" i="6" s="1"/>
  <c r="N503" i="10"/>
  <c r="F293" i="6" s="1"/>
  <c r="N495" i="10"/>
  <c r="F645" i="6" s="1"/>
  <c r="N487" i="10"/>
  <c r="F126" i="6" s="1"/>
  <c r="N431" i="10"/>
  <c r="F160" i="6" s="1"/>
  <c r="N399" i="10"/>
  <c r="F287" i="6" s="1"/>
  <c r="N367" i="10"/>
  <c r="F358" i="6" s="1"/>
  <c r="N335" i="10"/>
  <c r="F531" i="6" s="1"/>
  <c r="N326" i="10"/>
  <c r="F375" i="6" s="1"/>
  <c r="N318" i="10"/>
  <c r="F351" i="6" s="1"/>
  <c r="N310" i="10"/>
  <c r="F412" i="6" s="1"/>
  <c r="N302" i="10"/>
  <c r="F630" i="6" s="1"/>
  <c r="N290" i="10"/>
  <c r="F169" i="6" s="1"/>
  <c r="N282" i="10"/>
  <c r="F449" i="6" s="1"/>
  <c r="N274" i="10"/>
  <c r="F164" i="6" s="1"/>
  <c r="N266" i="10"/>
  <c r="F19" i="6" s="1"/>
  <c r="N254" i="10"/>
  <c r="F591" i="6" s="1"/>
  <c r="N246" i="10"/>
  <c r="F598" i="6" s="1"/>
  <c r="N238" i="10"/>
  <c r="F71" i="6" s="1"/>
  <c r="N230" i="10"/>
  <c r="F31" i="6" s="1"/>
  <c r="N170" i="10"/>
  <c r="F670" i="6" s="1"/>
  <c r="N162" i="10"/>
  <c r="F181" i="6" s="1"/>
  <c r="N146" i="10"/>
  <c r="F174" i="6" s="1"/>
  <c r="N138" i="10"/>
  <c r="F75" i="6" s="1"/>
  <c r="N130" i="10"/>
  <c r="F516" i="6" s="1"/>
  <c r="N114" i="10"/>
  <c r="F372" i="6" s="1"/>
  <c r="N106" i="10"/>
  <c r="F288" i="6" s="1"/>
  <c r="N98" i="10"/>
  <c r="F227" i="6" s="1"/>
  <c r="N82" i="10"/>
  <c r="F247" i="6" s="1"/>
  <c r="N74" i="10"/>
  <c r="F518" i="6" s="1"/>
  <c r="N66" i="10"/>
  <c r="F50" i="6" s="1"/>
  <c r="N50" i="10"/>
  <c r="F540" i="6" s="1"/>
  <c r="N42" i="10"/>
  <c r="F209" i="6" s="1"/>
  <c r="N34" i="10"/>
  <c r="F677" i="6" s="1"/>
  <c r="N26" i="10"/>
  <c r="F58" i="6" s="1"/>
  <c r="N18" i="10"/>
  <c r="F46" i="6" s="1"/>
  <c r="N626" i="10"/>
  <c r="F81" i="6" s="1"/>
  <c r="N590" i="10"/>
  <c r="F592" i="6" s="1"/>
  <c r="N574" i="10"/>
  <c r="F588" i="6" s="1"/>
  <c r="N550" i="10"/>
  <c r="F270" i="6" s="1"/>
  <c r="N534" i="10"/>
  <c r="F593" i="6" s="1"/>
  <c r="N518" i="10"/>
  <c r="F72" i="6" s="1"/>
  <c r="N502" i="10"/>
  <c r="F89" i="6" s="1"/>
  <c r="N486" i="10"/>
  <c r="F386" i="6" s="1"/>
  <c r="N426" i="10"/>
  <c r="F219" i="6" s="1"/>
  <c r="N398" i="10"/>
  <c r="F320" i="6" s="1"/>
  <c r="N390" i="10"/>
  <c r="F626" i="6" s="1"/>
  <c r="N362" i="10"/>
  <c r="F35" i="6" s="1"/>
  <c r="N269" i="10"/>
  <c r="F205" i="6" s="1"/>
  <c r="N261" i="10"/>
  <c r="F520" i="6" s="1"/>
  <c r="N249" i="10"/>
  <c r="F220" i="6" s="1"/>
  <c r="N237" i="10"/>
  <c r="F690" i="6" s="1"/>
  <c r="N221" i="10"/>
  <c r="F356" i="6" s="1"/>
  <c r="N205" i="10"/>
  <c r="F206" i="6" s="1"/>
  <c r="N193" i="10"/>
  <c r="F79" i="6" s="1"/>
  <c r="N149" i="10"/>
  <c r="F238" i="6" s="1"/>
  <c r="N133" i="10"/>
  <c r="F10" i="6" s="1"/>
  <c r="N117" i="10"/>
  <c r="F595" i="6" s="1"/>
  <c r="N101" i="10"/>
  <c r="F322" i="6" s="1"/>
  <c r="N85" i="10"/>
  <c r="F226" i="6" s="1"/>
  <c r="N69" i="10"/>
  <c r="F202" i="6" s="1"/>
  <c r="N53" i="10"/>
  <c r="F654" i="6" s="1"/>
  <c r="N37" i="10"/>
  <c r="F632" i="6" s="1"/>
  <c r="N21" i="10"/>
  <c r="F196" i="6" s="1"/>
  <c r="N5" i="10"/>
  <c r="F54" i="6" s="1"/>
  <c r="N589" i="10"/>
  <c r="F463" i="6" s="1"/>
  <c r="N680" i="10"/>
  <c r="F576" i="6" s="1"/>
  <c r="N585" i="10"/>
  <c r="F599" i="6" s="1"/>
  <c r="N561" i="10"/>
  <c r="F323" i="6" s="1"/>
  <c r="N545" i="10"/>
  <c r="F40" i="6" s="1"/>
  <c r="N529" i="10"/>
  <c r="F165" i="6" s="1"/>
  <c r="N513" i="10"/>
  <c r="F134" i="6" s="1"/>
  <c r="N497" i="10"/>
  <c r="F30" i="6" s="1"/>
  <c r="N433" i="10"/>
  <c r="F335" i="6" s="1"/>
  <c r="N409" i="10"/>
  <c r="F543" i="6" s="1"/>
  <c r="N401" i="10"/>
  <c r="F359" i="6" s="1"/>
  <c r="N377" i="10"/>
  <c r="F481" i="6" s="1"/>
  <c r="N369" i="10"/>
  <c r="F603" i="6" s="1"/>
  <c r="N345" i="10"/>
  <c r="F523" i="6" s="1"/>
  <c r="N337" i="10"/>
  <c r="F682" i="6" s="1"/>
  <c r="N324" i="10"/>
  <c r="F55" i="6" s="1"/>
  <c r="N316" i="10"/>
  <c r="F435" i="6" s="1"/>
  <c r="N308" i="10"/>
  <c r="F528" i="6" s="1"/>
  <c r="N300" i="10"/>
  <c r="F629" i="6" s="1"/>
  <c r="N292" i="10"/>
  <c r="F521" i="6" s="1"/>
  <c r="N284" i="10"/>
  <c r="F627" i="6" s="1"/>
  <c r="N276" i="10"/>
  <c r="F340" i="6" s="1"/>
  <c r="N268" i="10"/>
  <c r="F201" i="6" s="1"/>
  <c r="N260" i="10"/>
  <c r="F117" i="6" s="1"/>
  <c r="N252" i="10"/>
  <c r="F661" i="6" s="1"/>
  <c r="N244" i="10"/>
  <c r="F361" i="6" s="1"/>
  <c r="N236" i="10"/>
  <c r="F143" i="6" s="1"/>
  <c r="N228" i="10"/>
  <c r="F583" i="6" s="1"/>
  <c r="N160" i="10"/>
  <c r="F663" i="6" s="1"/>
  <c r="N152" i="10"/>
  <c r="F285" i="6" s="1"/>
  <c r="N144" i="10"/>
  <c r="F119" i="6" s="1"/>
  <c r="N124" i="10"/>
  <c r="F472" i="6" s="1"/>
  <c r="N116" i="10"/>
  <c r="F570" i="6" s="1"/>
  <c r="N108" i="10"/>
  <c r="F20" i="6" s="1"/>
  <c r="N100" i="10"/>
  <c r="F295" i="6" s="1"/>
  <c r="N88" i="10"/>
  <c r="F28" i="6" s="1"/>
  <c r="N80" i="10"/>
  <c r="F6" i="6" s="1"/>
  <c r="N64" i="10"/>
  <c r="F125" i="6" s="1"/>
  <c r="N56" i="10"/>
  <c r="F493" i="6" s="1"/>
  <c r="N48" i="10"/>
  <c r="F509" i="6" s="1"/>
  <c r="N40" i="10"/>
  <c r="F14" i="6" s="1"/>
  <c r="N32" i="10"/>
  <c r="F364" i="6" s="1"/>
  <c r="N24" i="10"/>
  <c r="F558" i="6" s="1"/>
  <c r="N16" i="10"/>
  <c r="F21" i="6" s="1"/>
  <c r="N8" i="10"/>
  <c r="F577" i="6" s="1"/>
  <c r="N588" i="10"/>
  <c r="F419" i="6" s="1"/>
  <c r="N572" i="10"/>
  <c r="F466" i="6" s="1"/>
  <c r="N631" i="10"/>
  <c r="F373" i="6" s="1"/>
  <c r="N639" i="10"/>
  <c r="F318" i="6" s="1"/>
  <c r="N96" i="10"/>
  <c r="F51" i="6" s="1"/>
  <c r="N654" i="10"/>
  <c r="F245" i="6" s="1"/>
  <c r="N651" i="10"/>
  <c r="F175" i="6" s="1"/>
  <c r="N643" i="10"/>
  <c r="F172" i="6" s="1"/>
  <c r="N635" i="10"/>
  <c r="F574" i="6" s="1"/>
  <c r="N627" i="10"/>
  <c r="F674" i="6" s="1"/>
  <c r="N619" i="10"/>
  <c r="F204" i="6" s="1"/>
  <c r="N611" i="10"/>
  <c r="F314" i="6" s="1"/>
  <c r="N573" i="10"/>
  <c r="F198" i="6" s="1"/>
  <c r="N560" i="10"/>
  <c r="F573" i="6" s="1"/>
  <c r="N530" i="10"/>
  <c r="F578" i="6" s="1"/>
  <c r="N558" i="10"/>
  <c r="F346" i="6" s="1"/>
  <c r="N688" i="10"/>
  <c r="F479" i="6" s="1"/>
  <c r="N650" i="10"/>
  <c r="F22" i="6" s="1"/>
  <c r="N642" i="10"/>
  <c r="F274" i="6" s="1"/>
  <c r="N634" i="10"/>
  <c r="F217" i="6" s="1"/>
  <c r="N618" i="10"/>
  <c r="F203" i="6" s="1"/>
  <c r="N610" i="10"/>
  <c r="F231" i="6" s="1"/>
  <c r="N576" i="10"/>
  <c r="F377" i="6" s="1"/>
  <c r="N546" i="10"/>
  <c r="F307" i="6" s="1"/>
  <c r="N501" i="10"/>
  <c r="F136" i="6" s="1"/>
  <c r="N319" i="10"/>
  <c r="F488" i="6" s="1"/>
  <c r="N532" i="10"/>
  <c r="F635" i="6" s="1"/>
  <c r="N691" i="10"/>
  <c r="F156" i="6" s="1"/>
  <c r="N675" i="10"/>
  <c r="F533" i="6" s="1"/>
  <c r="N667" i="10"/>
  <c r="F103" i="6" s="1"/>
  <c r="N653" i="10"/>
  <c r="F187" i="6" s="1"/>
  <c r="N637" i="10"/>
  <c r="F433" i="6" s="1"/>
  <c r="N629" i="10"/>
  <c r="F124" i="6" s="1"/>
  <c r="N621" i="10"/>
  <c r="F250" i="6" s="1"/>
  <c r="N597" i="10"/>
  <c r="F423" i="6" s="1"/>
  <c r="N549" i="10"/>
  <c r="F41" i="6" s="1"/>
  <c r="N528" i="10"/>
  <c r="F99" i="6" s="1"/>
  <c r="N520" i="10"/>
  <c r="F495" i="6" s="1"/>
  <c r="N496" i="10"/>
  <c r="F4" i="6" s="1"/>
  <c r="N488" i="10"/>
  <c r="F555" i="6" s="1"/>
  <c r="N655" i="10"/>
  <c r="F244" i="6" s="1"/>
  <c r="N434" i="10"/>
  <c r="F431" i="6" s="1"/>
  <c r="N686" i="10"/>
  <c r="F339" i="6" s="1"/>
  <c r="N678" i="10"/>
  <c r="F57" i="6" s="1"/>
  <c r="N670" i="10"/>
  <c r="F434" i="6" s="1"/>
  <c r="N648" i="10"/>
  <c r="F150" i="6" s="1"/>
  <c r="N640" i="10"/>
  <c r="F44" i="6" s="1"/>
  <c r="N632" i="10"/>
  <c r="F652" i="6" s="1"/>
  <c r="N624" i="10"/>
  <c r="F503" i="6" s="1"/>
  <c r="N616" i="10"/>
  <c r="F640" i="6" s="1"/>
  <c r="N600" i="10"/>
  <c r="F281" i="6" s="1"/>
  <c r="N552" i="10"/>
  <c r="F662" i="6" s="1"/>
  <c r="N402" i="10"/>
  <c r="F15" i="6" s="1"/>
  <c r="N338" i="10"/>
  <c r="F5" i="6" s="1"/>
  <c r="N514" i="10"/>
  <c r="F18" i="6" s="1"/>
  <c r="N482" i="10"/>
  <c r="F529" i="6" s="1"/>
  <c r="N474" i="10"/>
  <c r="F557" i="6" s="1"/>
  <c r="N466" i="10"/>
  <c r="F76" i="6" s="1"/>
  <c r="N454" i="10"/>
  <c r="F259" i="6" s="1"/>
  <c r="N442" i="10"/>
  <c r="F409" i="6" s="1"/>
  <c r="N450" i="10"/>
  <c r="F90" i="6" s="1"/>
  <c r="N407" i="10"/>
  <c r="F461" i="6" s="1"/>
  <c r="N343" i="10"/>
  <c r="F548" i="6" s="1"/>
  <c r="N298" i="10"/>
  <c r="F660" i="6" s="1"/>
  <c r="N226" i="10"/>
  <c r="F267" i="6" s="1"/>
  <c r="N3" i="10"/>
  <c r="F8" i="6" s="1"/>
  <c r="N413" i="10"/>
  <c r="F336" i="6" s="1"/>
  <c r="N381" i="10"/>
  <c r="F115" i="6" s="1"/>
  <c r="N659" i="10"/>
  <c r="F404" i="6" s="1"/>
  <c r="N608" i="10"/>
  <c r="F59" i="6" s="1"/>
  <c r="N570" i="10"/>
  <c r="F614" i="6" s="1"/>
  <c r="N386" i="10"/>
  <c r="F387" i="6" s="1"/>
  <c r="N309" i="10"/>
  <c r="F497" i="6" s="1"/>
  <c r="N75" i="10"/>
  <c r="F567" i="6" s="1"/>
  <c r="N522" i="10"/>
  <c r="F390" i="6" s="1"/>
  <c r="N490" i="10"/>
  <c r="F450" i="6" s="1"/>
  <c r="N397" i="10"/>
  <c r="F9" i="6" s="1"/>
  <c r="N391" i="10"/>
  <c r="F420" i="6" s="1"/>
  <c r="U17" i="10"/>
  <c r="N429" i="10"/>
  <c r="F52" i="6" s="1"/>
  <c r="N690" i="10"/>
  <c r="F478" i="6" s="1"/>
  <c r="N682" i="10"/>
  <c r="F689" i="6" s="1"/>
  <c r="N674" i="10"/>
  <c r="F475" i="6" s="1"/>
  <c r="N666" i="10"/>
  <c r="F408" i="6" s="1"/>
  <c r="N652" i="10"/>
  <c r="F243" i="6" s="1"/>
  <c r="N644" i="10"/>
  <c r="F615" i="6" s="1"/>
  <c r="N636" i="10"/>
  <c r="F679" i="6" s="1"/>
  <c r="N628" i="10"/>
  <c r="F418" i="6" s="1"/>
  <c r="N620" i="10"/>
  <c r="F239" i="6" s="1"/>
  <c r="N612" i="10"/>
  <c r="F329" i="6" s="1"/>
  <c r="N604" i="10"/>
  <c r="F456" i="6" s="1"/>
  <c r="N596" i="10"/>
  <c r="F334" i="6" s="1"/>
  <c r="N536" i="10"/>
  <c r="F395" i="6" s="1"/>
  <c r="N370" i="10"/>
  <c r="F616" i="6" s="1"/>
  <c r="N277" i="10"/>
  <c r="F560" i="6" s="1"/>
  <c r="N132" i="10"/>
  <c r="F389" i="6" s="1"/>
  <c r="N498" i="10"/>
  <c r="F39" i="6" s="1"/>
  <c r="N478" i="10"/>
  <c r="F155" i="6" s="1"/>
  <c r="N470" i="10"/>
  <c r="F216" i="6" s="1"/>
  <c r="N462" i="10"/>
  <c r="F278" i="6" s="1"/>
  <c r="N446" i="10"/>
  <c r="F473" i="6" s="1"/>
  <c r="N438" i="10"/>
  <c r="F291" i="6" s="1"/>
  <c r="N365" i="10"/>
  <c r="F455" i="6" s="1"/>
  <c r="N333" i="10"/>
  <c r="F437" i="6" s="1"/>
  <c r="N349" i="10"/>
  <c r="F624" i="6" s="1"/>
  <c r="N375" i="10"/>
  <c r="F368" i="6" s="1"/>
  <c r="N458" i="10"/>
  <c r="F376" i="6" s="1"/>
  <c r="U7" i="10"/>
  <c r="U8" i="10" s="1"/>
  <c r="J6" i="9" l="1"/>
  <c r="J7" i="9"/>
  <c r="J8" i="9"/>
  <c r="J9" i="9"/>
  <c r="J10" i="9"/>
  <c r="J11" i="9"/>
  <c r="J12" i="9"/>
  <c r="J13" i="9"/>
  <c r="J14" i="9"/>
  <c r="J15" i="9"/>
  <c r="J16" i="9"/>
  <c r="J17" i="9"/>
  <c r="J18" i="9"/>
  <c r="J19" i="9"/>
  <c r="J20" i="9"/>
  <c r="J21" i="9"/>
  <c r="J22" i="9"/>
  <c r="J23" i="9"/>
  <c r="J24" i="9"/>
  <c r="J25" i="9"/>
  <c r="J26" i="9"/>
  <c r="J27" i="9"/>
  <c r="J28" i="9"/>
  <c r="J29" i="9"/>
  <c r="J30" i="9"/>
  <c r="J31" i="9"/>
  <c r="J32" i="9"/>
  <c r="J33" i="9"/>
  <c r="J34" i="9"/>
  <c r="J35" i="9"/>
  <c r="J36" i="9"/>
  <c r="J37" i="9"/>
  <c r="J38" i="9"/>
  <c r="J39" i="9"/>
  <c r="J40" i="9"/>
  <c r="J41" i="9"/>
  <c r="J42" i="9"/>
  <c r="J43" i="9"/>
  <c r="J44" i="9"/>
  <c r="J45" i="9"/>
  <c r="J46" i="9"/>
  <c r="J47" i="9"/>
  <c r="J48" i="9"/>
  <c r="J49" i="9"/>
  <c r="J50" i="9"/>
  <c r="J51" i="9"/>
  <c r="J52" i="9"/>
  <c r="J53" i="9"/>
  <c r="J54" i="9"/>
  <c r="J55" i="9"/>
  <c r="J56" i="9"/>
  <c r="J57" i="9"/>
  <c r="J58" i="9"/>
  <c r="J59" i="9"/>
  <c r="J60" i="9"/>
  <c r="J61" i="9"/>
  <c r="J62" i="9"/>
  <c r="J63" i="9"/>
  <c r="J64" i="9"/>
  <c r="J65" i="9"/>
  <c r="J66" i="9"/>
  <c r="J67" i="9"/>
  <c r="J68" i="9"/>
  <c r="J69" i="9"/>
  <c r="J70" i="9"/>
  <c r="J71" i="9"/>
  <c r="J72" i="9"/>
  <c r="J73" i="9"/>
  <c r="J74" i="9"/>
  <c r="J75" i="9"/>
  <c r="J76" i="9"/>
  <c r="J77" i="9"/>
  <c r="J78" i="9"/>
  <c r="J79" i="9"/>
  <c r="J80" i="9"/>
  <c r="J81" i="9"/>
  <c r="J82" i="9"/>
  <c r="J83" i="9"/>
  <c r="J84" i="9"/>
  <c r="J85" i="9"/>
  <c r="J86" i="9"/>
  <c r="J87" i="9"/>
  <c r="J88" i="9"/>
  <c r="J89" i="9"/>
  <c r="J90" i="9"/>
  <c r="J91" i="9"/>
  <c r="J92" i="9"/>
  <c r="J93" i="9"/>
  <c r="J94" i="9"/>
  <c r="J95" i="9"/>
  <c r="J96" i="9"/>
  <c r="J97" i="9"/>
  <c r="J98" i="9"/>
  <c r="J99" i="9"/>
  <c r="J100" i="9"/>
  <c r="J101" i="9"/>
  <c r="J102" i="9"/>
  <c r="J103" i="9"/>
  <c r="J104" i="9"/>
  <c r="J105" i="9"/>
  <c r="J106" i="9"/>
  <c r="J107" i="9"/>
  <c r="J108" i="9"/>
  <c r="J109" i="9"/>
  <c r="J110" i="9"/>
  <c r="J111" i="9"/>
  <c r="J112" i="9"/>
  <c r="J113" i="9"/>
  <c r="J114" i="9"/>
  <c r="J115" i="9"/>
  <c r="J116" i="9"/>
  <c r="J117" i="9"/>
  <c r="J118" i="9"/>
  <c r="J119" i="9"/>
  <c r="J120" i="9"/>
  <c r="J121" i="9"/>
  <c r="J122" i="9"/>
  <c r="J123" i="9"/>
  <c r="J124" i="9"/>
  <c r="J125" i="9"/>
  <c r="J126" i="9"/>
  <c r="J127" i="9"/>
  <c r="J128" i="9"/>
  <c r="J129" i="9"/>
  <c r="J130" i="9"/>
  <c r="J131" i="9"/>
  <c r="J132" i="9"/>
  <c r="J133" i="9"/>
  <c r="J134" i="9"/>
  <c r="J135" i="9"/>
  <c r="J136" i="9"/>
  <c r="J137" i="9"/>
  <c r="J138" i="9"/>
  <c r="J139" i="9"/>
  <c r="J140" i="9"/>
  <c r="J141" i="9"/>
  <c r="J142" i="9"/>
  <c r="J143" i="9"/>
  <c r="J144" i="9"/>
  <c r="J145" i="9"/>
  <c r="J146" i="9"/>
  <c r="J147" i="9"/>
  <c r="J148" i="9"/>
  <c r="J149" i="9"/>
  <c r="J150" i="9"/>
  <c r="J151" i="9"/>
  <c r="J152" i="9"/>
  <c r="J153" i="9"/>
  <c r="J154" i="9"/>
  <c r="J155" i="9"/>
  <c r="J156" i="9"/>
  <c r="J157" i="9"/>
  <c r="J158" i="9"/>
  <c r="J159" i="9"/>
  <c r="J160" i="9"/>
  <c r="J161" i="9"/>
  <c r="J162" i="9"/>
  <c r="J163" i="9"/>
  <c r="J164" i="9"/>
  <c r="J165" i="9"/>
  <c r="J166" i="9"/>
  <c r="J167" i="9"/>
  <c r="J168" i="9"/>
  <c r="J169" i="9"/>
  <c r="J170" i="9"/>
  <c r="J171" i="9"/>
  <c r="J172" i="9"/>
  <c r="J173" i="9"/>
  <c r="J174" i="9"/>
  <c r="J175" i="9"/>
  <c r="J176" i="9"/>
  <c r="J177" i="9"/>
  <c r="J178" i="9"/>
  <c r="J179" i="9"/>
  <c r="J180" i="9"/>
  <c r="J181" i="9"/>
  <c r="J182" i="9"/>
  <c r="J183" i="9"/>
  <c r="J184" i="9"/>
  <c r="J185" i="9"/>
  <c r="J186" i="9"/>
  <c r="J187" i="9"/>
  <c r="J188" i="9"/>
  <c r="J189" i="9"/>
  <c r="J190" i="9"/>
  <c r="J191" i="9"/>
  <c r="J192" i="9"/>
  <c r="J193" i="9"/>
  <c r="J194" i="9"/>
  <c r="J195" i="9"/>
  <c r="J196" i="9"/>
  <c r="J197" i="9"/>
  <c r="J198" i="9"/>
  <c r="J199" i="9"/>
  <c r="J200" i="9"/>
  <c r="J201" i="9"/>
  <c r="J202" i="9"/>
  <c r="J203" i="9"/>
  <c r="J204" i="9"/>
  <c r="J205" i="9"/>
  <c r="J206" i="9"/>
  <c r="J207" i="9"/>
  <c r="J208" i="9"/>
  <c r="J209" i="9"/>
  <c r="J210" i="9"/>
  <c r="J211" i="9"/>
  <c r="J212" i="9"/>
  <c r="J213" i="9"/>
  <c r="J214" i="9"/>
  <c r="J215" i="9"/>
  <c r="J216" i="9"/>
  <c r="J217" i="9"/>
  <c r="J218" i="9"/>
  <c r="J219" i="9"/>
  <c r="J220" i="9"/>
  <c r="J221" i="9"/>
  <c r="J222" i="9"/>
  <c r="J223" i="9"/>
  <c r="J224" i="9"/>
  <c r="J225" i="9"/>
  <c r="J226" i="9"/>
  <c r="J227" i="9"/>
  <c r="J228" i="9"/>
  <c r="J229" i="9"/>
  <c r="J230" i="9"/>
  <c r="J231" i="9"/>
  <c r="J232" i="9"/>
  <c r="J233" i="9"/>
  <c r="J234" i="9"/>
  <c r="J235" i="9"/>
  <c r="J236" i="9"/>
  <c r="J237" i="9"/>
  <c r="J238" i="9"/>
  <c r="J239" i="9"/>
  <c r="J240" i="9"/>
  <c r="J241" i="9"/>
  <c r="J242" i="9"/>
  <c r="J243" i="9"/>
  <c r="J244" i="9"/>
  <c r="J245" i="9"/>
  <c r="J246" i="9"/>
  <c r="J247" i="9"/>
  <c r="J248" i="9"/>
  <c r="J249" i="9"/>
  <c r="J250" i="9"/>
  <c r="J251" i="9"/>
  <c r="J252" i="9"/>
  <c r="J253" i="9"/>
  <c r="J254" i="9"/>
  <c r="J255" i="9"/>
  <c r="J256" i="9"/>
  <c r="J257" i="9"/>
  <c r="J258" i="9"/>
  <c r="J259" i="9"/>
  <c r="J260" i="9"/>
  <c r="J261" i="9"/>
  <c r="J262" i="9"/>
  <c r="J263" i="9"/>
  <c r="J264" i="9"/>
  <c r="J265" i="9"/>
  <c r="J266" i="9"/>
  <c r="J267" i="9"/>
  <c r="J268" i="9"/>
  <c r="J269" i="9"/>
  <c r="J270" i="9"/>
  <c r="J271" i="9"/>
  <c r="J272" i="9"/>
  <c r="J273" i="9"/>
  <c r="J274" i="9"/>
  <c r="J275" i="9"/>
  <c r="J276" i="9"/>
  <c r="J277" i="9"/>
  <c r="J278" i="9"/>
  <c r="J279" i="9"/>
  <c r="J280" i="9"/>
  <c r="J281" i="9"/>
  <c r="J282" i="9"/>
  <c r="J283" i="9"/>
  <c r="J284" i="9"/>
  <c r="J285" i="9"/>
  <c r="J286" i="9"/>
  <c r="J287" i="9"/>
  <c r="J288" i="9"/>
  <c r="J289" i="9"/>
  <c r="J290" i="9"/>
  <c r="J291" i="9"/>
  <c r="J292" i="9"/>
  <c r="J293" i="9"/>
  <c r="J294" i="9"/>
  <c r="J295" i="9"/>
  <c r="J296" i="9"/>
  <c r="J297" i="9"/>
  <c r="J298" i="9"/>
  <c r="J299" i="9"/>
  <c r="J300" i="9"/>
  <c r="J301" i="9"/>
  <c r="J302" i="9"/>
  <c r="J303" i="9"/>
  <c r="J304" i="9"/>
  <c r="J305" i="9"/>
  <c r="J306" i="9"/>
  <c r="J307" i="9"/>
  <c r="J308" i="9"/>
  <c r="J309" i="9"/>
  <c r="J310" i="9"/>
  <c r="J311" i="9"/>
  <c r="J312" i="9"/>
  <c r="J313" i="9"/>
  <c r="J314" i="9"/>
  <c r="J315" i="9"/>
  <c r="J316" i="9"/>
  <c r="J317" i="9"/>
  <c r="J318" i="9"/>
  <c r="J319" i="9"/>
  <c r="J320" i="9"/>
  <c r="J321" i="9"/>
  <c r="J322" i="9"/>
  <c r="J323" i="9"/>
  <c r="J324" i="9"/>
  <c r="J325" i="9"/>
  <c r="J326" i="9"/>
  <c r="J327" i="9"/>
  <c r="J328" i="9"/>
  <c r="J329" i="9"/>
  <c r="J330" i="9"/>
  <c r="J331" i="9"/>
  <c r="J332" i="9"/>
  <c r="J333" i="9"/>
  <c r="J334" i="9"/>
  <c r="J335" i="9"/>
  <c r="J336" i="9"/>
  <c r="J337" i="9"/>
  <c r="J338" i="9"/>
  <c r="J339" i="9"/>
  <c r="J340" i="9"/>
  <c r="J341" i="9"/>
  <c r="J342" i="9"/>
  <c r="J343" i="9"/>
  <c r="J344" i="9"/>
  <c r="J345" i="9"/>
  <c r="J346" i="9"/>
  <c r="J347" i="9"/>
  <c r="J348" i="9"/>
  <c r="J349" i="9"/>
  <c r="J350" i="9"/>
  <c r="J351" i="9"/>
  <c r="J352" i="9"/>
  <c r="J353" i="9"/>
  <c r="J354" i="9"/>
  <c r="J355" i="9"/>
  <c r="J356" i="9"/>
  <c r="J357" i="9"/>
  <c r="J358" i="9"/>
  <c r="J359" i="9"/>
  <c r="J360" i="9"/>
  <c r="J361" i="9"/>
  <c r="J362" i="9"/>
  <c r="J363" i="9"/>
  <c r="J364" i="9"/>
  <c r="J365" i="9"/>
  <c r="J366" i="9"/>
  <c r="J367" i="9"/>
  <c r="J368" i="9"/>
  <c r="J369" i="9"/>
  <c r="J370" i="9"/>
  <c r="J371" i="9"/>
  <c r="J372" i="9"/>
  <c r="J373" i="9"/>
  <c r="J374" i="9"/>
  <c r="J375" i="9"/>
  <c r="J376" i="9"/>
  <c r="J377" i="9"/>
  <c r="J378" i="9"/>
  <c r="J379" i="9"/>
  <c r="J380" i="9"/>
  <c r="J381" i="9"/>
  <c r="J382" i="9"/>
  <c r="J383" i="9"/>
  <c r="J384" i="9"/>
  <c r="J385" i="9"/>
  <c r="J386" i="9"/>
  <c r="J387" i="9"/>
  <c r="J388" i="9"/>
  <c r="J389" i="9"/>
  <c r="J390" i="9"/>
  <c r="J391" i="9"/>
  <c r="J392" i="9"/>
  <c r="J393" i="9"/>
  <c r="J394" i="9"/>
  <c r="J395" i="9"/>
  <c r="J396" i="9"/>
  <c r="J397" i="9"/>
  <c r="J398" i="9"/>
  <c r="J399" i="9"/>
  <c r="J400" i="9"/>
  <c r="J401" i="9"/>
  <c r="J402" i="9"/>
  <c r="J403" i="9"/>
  <c r="J404" i="9"/>
  <c r="J405" i="9"/>
  <c r="J406" i="9"/>
  <c r="J407" i="9"/>
  <c r="J408" i="9"/>
  <c r="J409" i="9"/>
  <c r="J410" i="9"/>
  <c r="J411" i="9"/>
  <c r="J412" i="9"/>
  <c r="J413" i="9"/>
  <c r="J414" i="9"/>
  <c r="J415" i="9"/>
  <c r="J416" i="9"/>
  <c r="J417" i="9"/>
  <c r="J418" i="9"/>
  <c r="J419" i="9"/>
  <c r="J420" i="9"/>
  <c r="J421" i="9"/>
  <c r="J422" i="9"/>
  <c r="J423" i="9"/>
  <c r="J424" i="9"/>
  <c r="J425" i="9"/>
  <c r="J426" i="9"/>
  <c r="J427" i="9"/>
  <c r="J428" i="9"/>
  <c r="J429" i="9"/>
  <c r="J430" i="9"/>
  <c r="J431" i="9"/>
  <c r="J432" i="9"/>
  <c r="J433" i="9"/>
  <c r="J434" i="9"/>
  <c r="J435" i="9"/>
  <c r="J436" i="9"/>
  <c r="J437" i="9"/>
  <c r="J438" i="9"/>
  <c r="J439" i="9"/>
  <c r="J440" i="9"/>
  <c r="J441" i="9"/>
  <c r="J442" i="9"/>
  <c r="J443" i="9"/>
  <c r="J444" i="9"/>
  <c r="J445" i="9"/>
  <c r="J446" i="9"/>
  <c r="J447" i="9"/>
  <c r="J448" i="9"/>
  <c r="J449" i="9"/>
  <c r="J450" i="9"/>
  <c r="J451" i="9"/>
  <c r="J452" i="9"/>
  <c r="J453" i="9"/>
  <c r="J454" i="9"/>
  <c r="J455" i="9"/>
  <c r="J456" i="9"/>
  <c r="J457" i="9"/>
  <c r="J458" i="9"/>
  <c r="J459" i="9"/>
  <c r="J460" i="9"/>
  <c r="J461" i="9"/>
  <c r="J462" i="9"/>
  <c r="J463" i="9"/>
  <c r="J464" i="9"/>
  <c r="J465" i="9"/>
  <c r="J466" i="9"/>
  <c r="J467" i="9"/>
  <c r="J468" i="9"/>
  <c r="J469" i="9"/>
  <c r="J470" i="9"/>
  <c r="J471" i="9"/>
  <c r="J472" i="9"/>
  <c r="J473" i="9"/>
  <c r="J474" i="9"/>
  <c r="J475" i="9"/>
  <c r="J476" i="9"/>
  <c r="J477" i="9"/>
  <c r="J478" i="9"/>
  <c r="J479" i="9"/>
  <c r="J480" i="9"/>
  <c r="J481" i="9"/>
  <c r="J482" i="9"/>
  <c r="J483" i="9"/>
  <c r="J484" i="9"/>
  <c r="J485" i="9"/>
  <c r="J486" i="9"/>
  <c r="J487" i="9"/>
  <c r="J488" i="9"/>
  <c r="J489" i="9"/>
  <c r="J490" i="9"/>
  <c r="J491" i="9"/>
  <c r="J492" i="9"/>
  <c r="J493" i="9"/>
  <c r="J494" i="9"/>
  <c r="J495" i="9"/>
  <c r="J496" i="9"/>
  <c r="J497" i="9"/>
  <c r="J498" i="9"/>
  <c r="J499" i="9"/>
  <c r="J500" i="9"/>
  <c r="J501" i="9"/>
  <c r="J502" i="9"/>
  <c r="J503" i="9"/>
  <c r="J504" i="9"/>
  <c r="J505" i="9"/>
  <c r="J506" i="9"/>
  <c r="J507" i="9"/>
  <c r="J508" i="9"/>
  <c r="J509" i="9"/>
  <c r="J510" i="9"/>
  <c r="J511" i="9"/>
  <c r="J512" i="9"/>
  <c r="J513" i="9"/>
  <c r="J514" i="9"/>
  <c r="J515" i="9"/>
  <c r="J516" i="9"/>
  <c r="J517" i="9"/>
  <c r="J518" i="9"/>
  <c r="J519" i="9"/>
  <c r="J520" i="9"/>
  <c r="J521" i="9"/>
  <c r="J522" i="9"/>
  <c r="J523" i="9"/>
  <c r="J524" i="9"/>
  <c r="J525" i="9"/>
  <c r="J526" i="9"/>
  <c r="J527" i="9"/>
  <c r="J528" i="9"/>
  <c r="J529" i="9"/>
  <c r="J530" i="9"/>
  <c r="J531" i="9"/>
  <c r="J532" i="9"/>
  <c r="J533" i="9"/>
  <c r="J534" i="9"/>
  <c r="J535" i="9"/>
  <c r="J536" i="9"/>
  <c r="J537" i="9"/>
  <c r="J538" i="9"/>
  <c r="J539" i="9"/>
  <c r="J540" i="9"/>
  <c r="J541" i="9"/>
  <c r="J542" i="9"/>
  <c r="J543" i="9"/>
  <c r="J544" i="9"/>
  <c r="J545" i="9"/>
  <c r="J546" i="9"/>
  <c r="J547" i="9"/>
  <c r="J548" i="9"/>
  <c r="J549" i="9"/>
  <c r="J550" i="9"/>
  <c r="J551" i="9"/>
  <c r="J552" i="9"/>
  <c r="J553" i="9"/>
  <c r="J554" i="9"/>
  <c r="J555" i="9"/>
  <c r="J556" i="9"/>
  <c r="J557" i="9"/>
  <c r="J558" i="9"/>
  <c r="J559" i="9"/>
  <c r="J560" i="9"/>
  <c r="J561" i="9"/>
  <c r="J562" i="9"/>
  <c r="J563" i="9"/>
  <c r="J564" i="9"/>
  <c r="J565" i="9"/>
  <c r="J566" i="9"/>
  <c r="J567" i="9"/>
  <c r="J568" i="9"/>
  <c r="J569" i="9"/>
  <c r="J570" i="9"/>
  <c r="J571" i="9"/>
  <c r="J572" i="9"/>
  <c r="J573" i="9"/>
  <c r="J574" i="9"/>
  <c r="J575" i="9"/>
  <c r="J576" i="9"/>
  <c r="J577" i="9"/>
  <c r="J578" i="9"/>
  <c r="J579" i="9"/>
  <c r="J580" i="9"/>
  <c r="J581" i="9"/>
  <c r="J582" i="9"/>
  <c r="J583" i="9"/>
  <c r="J584" i="9"/>
  <c r="J585" i="9"/>
  <c r="J586" i="9"/>
  <c r="J587" i="9"/>
  <c r="J588" i="9"/>
  <c r="J589" i="9"/>
  <c r="J590" i="9"/>
  <c r="J591" i="9"/>
  <c r="J592" i="9"/>
  <c r="J593" i="9"/>
  <c r="J594" i="9"/>
  <c r="J595" i="9"/>
  <c r="J596" i="9"/>
  <c r="J597" i="9"/>
  <c r="J598" i="9"/>
  <c r="J599" i="9"/>
  <c r="J600" i="9"/>
  <c r="J601" i="9"/>
  <c r="J602" i="9"/>
  <c r="J603" i="9"/>
  <c r="J604" i="9"/>
  <c r="J605" i="9"/>
  <c r="J606" i="9"/>
  <c r="J607" i="9"/>
  <c r="J608" i="9"/>
  <c r="J609" i="9"/>
  <c r="J610" i="9"/>
  <c r="J611" i="9"/>
  <c r="J612" i="9"/>
  <c r="J613" i="9"/>
  <c r="J614" i="9"/>
  <c r="J615" i="9"/>
  <c r="J616" i="9"/>
  <c r="J617" i="9"/>
  <c r="J618" i="9"/>
  <c r="J619" i="9"/>
  <c r="J620" i="9"/>
  <c r="J621" i="9"/>
  <c r="J622" i="9"/>
  <c r="J623" i="9"/>
  <c r="J624" i="9"/>
  <c r="J625" i="9"/>
  <c r="J626" i="9"/>
  <c r="J627" i="9"/>
  <c r="J628" i="9"/>
  <c r="J629" i="9"/>
  <c r="J630" i="9"/>
  <c r="J631" i="9"/>
  <c r="J632" i="9"/>
  <c r="J633" i="9"/>
  <c r="J634" i="9"/>
  <c r="J635" i="9"/>
  <c r="J636" i="9"/>
  <c r="J637" i="9"/>
  <c r="J638" i="9"/>
  <c r="J639" i="9"/>
  <c r="J640" i="9"/>
  <c r="J641" i="9"/>
  <c r="J642" i="9"/>
  <c r="J643" i="9"/>
  <c r="J644" i="9"/>
  <c r="J645" i="9"/>
  <c r="J646" i="9"/>
  <c r="J647" i="9"/>
  <c r="J648" i="9"/>
  <c r="J649" i="9"/>
  <c r="J650" i="9"/>
  <c r="J651" i="9"/>
  <c r="J652" i="9"/>
  <c r="J653" i="9"/>
  <c r="J654" i="9"/>
  <c r="J655" i="9"/>
  <c r="J656" i="9"/>
  <c r="J657" i="9"/>
  <c r="J658" i="9"/>
  <c r="J659" i="9"/>
  <c r="J660" i="9"/>
  <c r="J661" i="9"/>
  <c r="J662" i="9"/>
  <c r="J663" i="9"/>
  <c r="J664" i="9"/>
  <c r="J665" i="9"/>
  <c r="J666" i="9"/>
  <c r="J667" i="9"/>
  <c r="J668" i="9"/>
  <c r="J669" i="9"/>
  <c r="J670" i="9"/>
  <c r="J671" i="9"/>
  <c r="J672" i="9"/>
  <c r="J673" i="9"/>
  <c r="J674" i="9"/>
  <c r="J675" i="9"/>
  <c r="J676" i="9"/>
  <c r="J677" i="9"/>
  <c r="J678" i="9"/>
  <c r="K6" i="9"/>
  <c r="K7" i="9"/>
  <c r="K8" i="9"/>
  <c r="K9" i="9"/>
  <c r="K10" i="9"/>
  <c r="K11" i="9"/>
  <c r="K12" i="9"/>
  <c r="K13" i="9"/>
  <c r="K14" i="9"/>
  <c r="K15" i="9"/>
  <c r="K16" i="9"/>
  <c r="K17" i="9"/>
  <c r="K18" i="9"/>
  <c r="K19" i="9"/>
  <c r="K20" i="9"/>
  <c r="K21" i="9"/>
  <c r="K22" i="9"/>
  <c r="K23" i="9"/>
  <c r="K24" i="9"/>
  <c r="K25" i="9"/>
  <c r="K26" i="9"/>
  <c r="K27" i="9"/>
  <c r="K28" i="9"/>
  <c r="K29" i="9"/>
  <c r="K30" i="9"/>
  <c r="K31" i="9"/>
  <c r="K32" i="9"/>
  <c r="K33" i="9"/>
  <c r="K34" i="9"/>
  <c r="K35" i="9"/>
  <c r="K36" i="9"/>
  <c r="K37" i="9"/>
  <c r="K38" i="9"/>
  <c r="K39" i="9"/>
  <c r="K40" i="9"/>
  <c r="K41" i="9"/>
  <c r="K42" i="9"/>
  <c r="K43" i="9"/>
  <c r="K44" i="9"/>
  <c r="K45" i="9"/>
  <c r="K46" i="9"/>
  <c r="K47" i="9"/>
  <c r="K48" i="9"/>
  <c r="K49" i="9"/>
  <c r="K50" i="9"/>
  <c r="K51" i="9"/>
  <c r="K52" i="9"/>
  <c r="K53" i="9"/>
  <c r="K54" i="9"/>
  <c r="K55" i="9"/>
  <c r="K56" i="9"/>
  <c r="K57" i="9"/>
  <c r="K58" i="9"/>
  <c r="K59" i="9"/>
  <c r="K60" i="9"/>
  <c r="K61" i="9"/>
  <c r="K62" i="9"/>
  <c r="K63" i="9"/>
  <c r="K64" i="9"/>
  <c r="K65" i="9"/>
  <c r="K66" i="9"/>
  <c r="K67" i="9"/>
  <c r="K68" i="9"/>
  <c r="K69" i="9"/>
  <c r="K70" i="9"/>
  <c r="K71" i="9"/>
  <c r="K72" i="9"/>
  <c r="K73" i="9"/>
  <c r="K74" i="9"/>
  <c r="K75" i="9"/>
  <c r="K76" i="9"/>
  <c r="K77" i="9"/>
  <c r="K78" i="9"/>
  <c r="K79" i="9"/>
  <c r="K80" i="9"/>
  <c r="K81" i="9"/>
  <c r="K82" i="9"/>
  <c r="K83" i="9"/>
  <c r="K84" i="9"/>
  <c r="K85" i="9"/>
  <c r="K86" i="9"/>
  <c r="K87" i="9"/>
  <c r="K88" i="9"/>
  <c r="K89" i="9"/>
  <c r="K90" i="9"/>
  <c r="K91" i="9"/>
  <c r="K92" i="9"/>
  <c r="K93" i="9"/>
  <c r="K94" i="9"/>
  <c r="K95" i="9"/>
  <c r="K96" i="9"/>
  <c r="K97" i="9"/>
  <c r="K98" i="9"/>
  <c r="K99" i="9"/>
  <c r="K100" i="9"/>
  <c r="K101" i="9"/>
  <c r="K102" i="9"/>
  <c r="K103" i="9"/>
  <c r="K104" i="9"/>
  <c r="K105" i="9"/>
  <c r="K106" i="9"/>
  <c r="K107" i="9"/>
  <c r="K108" i="9"/>
  <c r="K109" i="9"/>
  <c r="K110" i="9"/>
  <c r="K111" i="9"/>
  <c r="K112" i="9"/>
  <c r="K113" i="9"/>
  <c r="K114" i="9"/>
  <c r="K115" i="9"/>
  <c r="K116" i="9"/>
  <c r="K117" i="9"/>
  <c r="K118" i="9"/>
  <c r="K119" i="9"/>
  <c r="K120" i="9"/>
  <c r="K121" i="9"/>
  <c r="K122" i="9"/>
  <c r="K123" i="9"/>
  <c r="K124" i="9"/>
  <c r="K125" i="9"/>
  <c r="K126" i="9"/>
  <c r="K127" i="9"/>
  <c r="K128" i="9"/>
  <c r="K129" i="9"/>
  <c r="K130" i="9"/>
  <c r="K131" i="9"/>
  <c r="K132" i="9"/>
  <c r="K133" i="9"/>
  <c r="K134" i="9"/>
  <c r="K135" i="9"/>
  <c r="K136" i="9"/>
  <c r="K137" i="9"/>
  <c r="K138" i="9"/>
  <c r="K139" i="9"/>
  <c r="K140" i="9"/>
  <c r="K141" i="9"/>
  <c r="K142" i="9"/>
  <c r="K143" i="9"/>
  <c r="K144" i="9"/>
  <c r="K145" i="9"/>
  <c r="K146" i="9"/>
  <c r="K147" i="9"/>
  <c r="K148" i="9"/>
  <c r="K149" i="9"/>
  <c r="K150" i="9"/>
  <c r="K151" i="9"/>
  <c r="K152" i="9"/>
  <c r="K153" i="9"/>
  <c r="K154" i="9"/>
  <c r="K155" i="9"/>
  <c r="K156" i="9"/>
  <c r="K157" i="9"/>
  <c r="K158" i="9"/>
  <c r="K159" i="9"/>
  <c r="K160" i="9"/>
  <c r="K161" i="9"/>
  <c r="K162" i="9"/>
  <c r="K163" i="9"/>
  <c r="K164" i="9"/>
  <c r="K165" i="9"/>
  <c r="K166" i="9"/>
  <c r="K167" i="9"/>
  <c r="K168" i="9"/>
  <c r="K169" i="9"/>
  <c r="K170" i="9"/>
  <c r="K171" i="9"/>
  <c r="K172" i="9"/>
  <c r="K173" i="9"/>
  <c r="K174" i="9"/>
  <c r="K175" i="9"/>
  <c r="K176" i="9"/>
  <c r="K177" i="9"/>
  <c r="K178" i="9"/>
  <c r="K179" i="9"/>
  <c r="K180" i="9"/>
  <c r="K181" i="9"/>
  <c r="K182" i="9"/>
  <c r="K183" i="9"/>
  <c r="K184" i="9"/>
  <c r="K185" i="9"/>
  <c r="K186" i="9"/>
  <c r="K187" i="9"/>
  <c r="K188" i="9"/>
  <c r="K189" i="9"/>
  <c r="K190" i="9"/>
  <c r="K191" i="9"/>
  <c r="K192" i="9"/>
  <c r="K193" i="9"/>
  <c r="K194" i="9"/>
  <c r="K195" i="9"/>
  <c r="K196" i="9"/>
  <c r="K197" i="9"/>
  <c r="K198" i="9"/>
  <c r="K199" i="9"/>
  <c r="K200" i="9"/>
  <c r="K201" i="9"/>
  <c r="K202" i="9"/>
  <c r="K203" i="9"/>
  <c r="K204" i="9"/>
  <c r="K205" i="9"/>
  <c r="K206" i="9"/>
  <c r="K207" i="9"/>
  <c r="K208" i="9"/>
  <c r="K209" i="9"/>
  <c r="K210" i="9"/>
  <c r="K211" i="9"/>
  <c r="K212" i="9"/>
  <c r="K213" i="9"/>
  <c r="K214" i="9"/>
  <c r="K215" i="9"/>
  <c r="K216" i="9"/>
  <c r="K217" i="9"/>
  <c r="K218" i="9"/>
  <c r="K219" i="9"/>
  <c r="K220" i="9"/>
  <c r="K221" i="9"/>
  <c r="K222" i="9"/>
  <c r="K223" i="9"/>
  <c r="K224" i="9"/>
  <c r="K225" i="9"/>
  <c r="K226" i="9"/>
  <c r="K227" i="9"/>
  <c r="K228" i="9"/>
  <c r="K229" i="9"/>
  <c r="K230" i="9"/>
  <c r="K231" i="9"/>
  <c r="K232" i="9"/>
  <c r="K233" i="9"/>
  <c r="K234" i="9"/>
  <c r="K235" i="9"/>
  <c r="K236" i="9"/>
  <c r="K237" i="9"/>
  <c r="K238" i="9"/>
  <c r="K239" i="9"/>
  <c r="K240" i="9"/>
  <c r="K241" i="9"/>
  <c r="K242" i="9"/>
  <c r="K243" i="9"/>
  <c r="K244" i="9"/>
  <c r="K245" i="9"/>
  <c r="K246" i="9"/>
  <c r="K247" i="9"/>
  <c r="K248" i="9"/>
  <c r="K249" i="9"/>
  <c r="K250" i="9"/>
  <c r="K251" i="9"/>
  <c r="K252" i="9"/>
  <c r="K253" i="9"/>
  <c r="K254" i="9"/>
  <c r="K255" i="9"/>
  <c r="K256" i="9"/>
  <c r="K257" i="9"/>
  <c r="K258" i="9"/>
  <c r="K259" i="9"/>
  <c r="K260" i="9"/>
  <c r="K261" i="9"/>
  <c r="K262" i="9"/>
  <c r="K263" i="9"/>
  <c r="K264" i="9"/>
  <c r="K265" i="9"/>
  <c r="K266" i="9"/>
  <c r="K267" i="9"/>
  <c r="K268" i="9"/>
  <c r="K269" i="9"/>
  <c r="K270" i="9"/>
  <c r="K271" i="9"/>
  <c r="K272" i="9"/>
  <c r="K273" i="9"/>
  <c r="K274" i="9"/>
  <c r="K275" i="9"/>
  <c r="K276" i="9"/>
  <c r="K277" i="9"/>
  <c r="K278" i="9"/>
  <c r="K279" i="9"/>
  <c r="K280" i="9"/>
  <c r="K281" i="9"/>
  <c r="K282" i="9"/>
  <c r="K283" i="9"/>
  <c r="K284" i="9"/>
  <c r="K285" i="9"/>
  <c r="K286" i="9"/>
  <c r="K287" i="9"/>
  <c r="K288" i="9"/>
  <c r="K289" i="9"/>
  <c r="K290" i="9"/>
  <c r="K291" i="9"/>
  <c r="K292" i="9"/>
  <c r="K293" i="9"/>
  <c r="K294" i="9"/>
  <c r="K295" i="9"/>
  <c r="K296" i="9"/>
  <c r="K297" i="9"/>
  <c r="K298" i="9"/>
  <c r="K299" i="9"/>
  <c r="K300" i="9"/>
  <c r="K301" i="9"/>
  <c r="K302" i="9"/>
  <c r="K303" i="9"/>
  <c r="K304" i="9"/>
  <c r="K305" i="9"/>
  <c r="K306" i="9"/>
  <c r="K307" i="9"/>
  <c r="K308" i="9"/>
  <c r="K309" i="9"/>
  <c r="K310" i="9"/>
  <c r="K311" i="9"/>
  <c r="K312" i="9"/>
  <c r="K313" i="9"/>
  <c r="K314" i="9"/>
  <c r="K315" i="9"/>
  <c r="K316" i="9"/>
  <c r="K317" i="9"/>
  <c r="K318" i="9"/>
  <c r="K319" i="9"/>
  <c r="K320" i="9"/>
  <c r="K321" i="9"/>
  <c r="K322" i="9"/>
  <c r="K323" i="9"/>
  <c r="K324" i="9"/>
  <c r="K325" i="9"/>
  <c r="K326" i="9"/>
  <c r="K327" i="9"/>
  <c r="K328" i="9"/>
  <c r="K329" i="9"/>
  <c r="K330" i="9"/>
  <c r="K331" i="9"/>
  <c r="K332" i="9"/>
  <c r="K333" i="9"/>
  <c r="K334" i="9"/>
  <c r="K335" i="9"/>
  <c r="K336" i="9"/>
  <c r="K337" i="9"/>
  <c r="K338" i="9"/>
  <c r="K339" i="9"/>
  <c r="K340" i="9"/>
  <c r="K341" i="9"/>
  <c r="K342" i="9"/>
  <c r="K343" i="9"/>
  <c r="K344" i="9"/>
  <c r="K345" i="9"/>
  <c r="K346" i="9"/>
  <c r="K347" i="9"/>
  <c r="K348" i="9"/>
  <c r="K349" i="9"/>
  <c r="K350" i="9"/>
  <c r="K351" i="9"/>
  <c r="K352" i="9"/>
  <c r="K353" i="9"/>
  <c r="K354" i="9"/>
  <c r="K355" i="9"/>
  <c r="K356" i="9"/>
  <c r="K357" i="9"/>
  <c r="K358" i="9"/>
  <c r="K359" i="9"/>
  <c r="K360" i="9"/>
  <c r="K361" i="9"/>
  <c r="K362" i="9"/>
  <c r="K363" i="9"/>
  <c r="K364" i="9"/>
  <c r="K365" i="9"/>
  <c r="K366" i="9"/>
  <c r="K367" i="9"/>
  <c r="K368" i="9"/>
  <c r="K369" i="9"/>
  <c r="K370" i="9"/>
  <c r="K371" i="9"/>
  <c r="K372" i="9"/>
  <c r="K373" i="9"/>
  <c r="K374" i="9"/>
  <c r="K375" i="9"/>
  <c r="K376" i="9"/>
  <c r="K377" i="9"/>
  <c r="K378" i="9"/>
  <c r="K379" i="9"/>
  <c r="K380" i="9"/>
  <c r="K381" i="9"/>
  <c r="K382" i="9"/>
  <c r="K383" i="9"/>
  <c r="K384" i="9"/>
  <c r="K385" i="9"/>
  <c r="K386" i="9"/>
  <c r="K387" i="9"/>
  <c r="K388" i="9"/>
  <c r="K389" i="9"/>
  <c r="K390" i="9"/>
  <c r="K391" i="9"/>
  <c r="K392" i="9"/>
  <c r="K393" i="9"/>
  <c r="K394" i="9"/>
  <c r="K395" i="9"/>
  <c r="K396" i="9"/>
  <c r="K397" i="9"/>
  <c r="K398" i="9"/>
  <c r="K399" i="9"/>
  <c r="K400" i="9"/>
  <c r="K401" i="9"/>
  <c r="K402" i="9"/>
  <c r="K403" i="9"/>
  <c r="K404" i="9"/>
  <c r="K405" i="9"/>
  <c r="K406" i="9"/>
  <c r="K407" i="9"/>
  <c r="K408" i="9"/>
  <c r="K409" i="9"/>
  <c r="K410" i="9"/>
  <c r="K411" i="9"/>
  <c r="K412" i="9"/>
  <c r="K413" i="9"/>
  <c r="K414" i="9"/>
  <c r="K415" i="9"/>
  <c r="K416" i="9"/>
  <c r="K417" i="9"/>
  <c r="K418" i="9"/>
  <c r="K419" i="9"/>
  <c r="K420" i="9"/>
  <c r="K421" i="9"/>
  <c r="K422" i="9"/>
  <c r="K423" i="9"/>
  <c r="K424" i="9"/>
  <c r="K425" i="9"/>
  <c r="K426" i="9"/>
  <c r="K427" i="9"/>
  <c r="K428" i="9"/>
  <c r="K429" i="9"/>
  <c r="K430" i="9"/>
  <c r="K431" i="9"/>
  <c r="K432" i="9"/>
  <c r="K433" i="9"/>
  <c r="K434" i="9"/>
  <c r="K435" i="9"/>
  <c r="K436" i="9"/>
  <c r="K437" i="9"/>
  <c r="K438" i="9"/>
  <c r="K439" i="9"/>
  <c r="K440" i="9"/>
  <c r="K441" i="9"/>
  <c r="K442" i="9"/>
  <c r="K443" i="9"/>
  <c r="K444" i="9"/>
  <c r="K445" i="9"/>
  <c r="K446" i="9"/>
  <c r="K447" i="9"/>
  <c r="K448" i="9"/>
  <c r="K449" i="9"/>
  <c r="K450" i="9"/>
  <c r="K451" i="9"/>
  <c r="K452" i="9"/>
  <c r="K453" i="9"/>
  <c r="K454" i="9"/>
  <c r="K455" i="9"/>
  <c r="K456" i="9"/>
  <c r="K457" i="9"/>
  <c r="K458" i="9"/>
  <c r="K459" i="9"/>
  <c r="K460" i="9"/>
  <c r="K461" i="9"/>
  <c r="K462" i="9"/>
  <c r="K463" i="9"/>
  <c r="K464" i="9"/>
  <c r="K465" i="9"/>
  <c r="K466" i="9"/>
  <c r="K467" i="9"/>
  <c r="K468" i="9"/>
  <c r="K469" i="9"/>
  <c r="K470" i="9"/>
  <c r="K471" i="9"/>
  <c r="K472" i="9"/>
  <c r="K473" i="9"/>
  <c r="K474" i="9"/>
  <c r="K475" i="9"/>
  <c r="K476" i="9"/>
  <c r="K477" i="9"/>
  <c r="K478" i="9"/>
  <c r="K479" i="9"/>
  <c r="K480" i="9"/>
  <c r="K481" i="9"/>
  <c r="K482" i="9"/>
  <c r="K483" i="9"/>
  <c r="K484" i="9"/>
  <c r="K485" i="9"/>
  <c r="K486" i="9"/>
  <c r="K487" i="9"/>
  <c r="K488" i="9"/>
  <c r="K489" i="9"/>
  <c r="K490" i="9"/>
  <c r="K491" i="9"/>
  <c r="K492" i="9"/>
  <c r="K493" i="9"/>
  <c r="K494" i="9"/>
  <c r="K495" i="9"/>
  <c r="K496" i="9"/>
  <c r="K497" i="9"/>
  <c r="K498" i="9"/>
  <c r="K499" i="9"/>
  <c r="K500" i="9"/>
  <c r="K501" i="9"/>
  <c r="K502" i="9"/>
  <c r="K503" i="9"/>
  <c r="K504" i="9"/>
  <c r="K505" i="9"/>
  <c r="K506" i="9"/>
  <c r="K507" i="9"/>
  <c r="K508" i="9"/>
  <c r="K509" i="9"/>
  <c r="K510" i="9"/>
  <c r="K511" i="9"/>
  <c r="K512" i="9"/>
  <c r="K513" i="9"/>
  <c r="K514" i="9"/>
  <c r="K515" i="9"/>
  <c r="K516" i="9"/>
  <c r="K517" i="9"/>
  <c r="K518" i="9"/>
  <c r="K519" i="9"/>
  <c r="K520" i="9"/>
  <c r="K521" i="9"/>
  <c r="K522" i="9"/>
  <c r="K523" i="9"/>
  <c r="K524" i="9"/>
  <c r="K525" i="9"/>
  <c r="K526" i="9"/>
  <c r="K527" i="9"/>
  <c r="K528" i="9"/>
  <c r="K529" i="9"/>
  <c r="K530" i="9"/>
  <c r="K531" i="9"/>
  <c r="K532" i="9"/>
  <c r="K533" i="9"/>
  <c r="K534" i="9"/>
  <c r="K535" i="9"/>
  <c r="K536" i="9"/>
  <c r="K537" i="9"/>
  <c r="K538" i="9"/>
  <c r="K539" i="9"/>
  <c r="K540" i="9"/>
  <c r="K541" i="9"/>
  <c r="K542" i="9"/>
  <c r="K543" i="9"/>
  <c r="K544" i="9"/>
  <c r="K545" i="9"/>
  <c r="K546" i="9"/>
  <c r="K547" i="9"/>
  <c r="K548" i="9"/>
  <c r="K549" i="9"/>
  <c r="K550" i="9"/>
  <c r="K551" i="9"/>
  <c r="K552" i="9"/>
  <c r="K553" i="9"/>
  <c r="K554" i="9"/>
  <c r="K555" i="9"/>
  <c r="K556" i="9"/>
  <c r="K557" i="9"/>
  <c r="K558" i="9"/>
  <c r="K559" i="9"/>
  <c r="K560" i="9"/>
  <c r="K561" i="9"/>
  <c r="K562" i="9"/>
  <c r="K563" i="9"/>
  <c r="K564" i="9"/>
  <c r="K565" i="9"/>
  <c r="K566" i="9"/>
  <c r="K567" i="9"/>
  <c r="K568" i="9"/>
  <c r="K569" i="9"/>
  <c r="K570" i="9"/>
  <c r="K571" i="9"/>
  <c r="K572" i="9"/>
  <c r="K573" i="9"/>
  <c r="K574" i="9"/>
  <c r="K575" i="9"/>
  <c r="K576" i="9"/>
  <c r="K577" i="9"/>
  <c r="K578" i="9"/>
  <c r="K579" i="9"/>
  <c r="K580" i="9"/>
  <c r="K581" i="9"/>
  <c r="K582" i="9"/>
  <c r="K583" i="9"/>
  <c r="K584" i="9"/>
  <c r="K585" i="9"/>
  <c r="K586" i="9"/>
  <c r="K587" i="9"/>
  <c r="K588" i="9"/>
  <c r="K589" i="9"/>
  <c r="K590" i="9"/>
  <c r="K591" i="9"/>
  <c r="K592" i="9"/>
  <c r="K593" i="9"/>
  <c r="K594" i="9"/>
  <c r="K595" i="9"/>
  <c r="K596" i="9"/>
  <c r="K597" i="9"/>
  <c r="K598" i="9"/>
  <c r="K599" i="9"/>
  <c r="K600" i="9"/>
  <c r="K601" i="9"/>
  <c r="K602" i="9"/>
  <c r="K603" i="9"/>
  <c r="K604" i="9"/>
  <c r="K605" i="9"/>
  <c r="K606" i="9"/>
  <c r="K607" i="9"/>
  <c r="K608" i="9"/>
  <c r="K609" i="9"/>
  <c r="K610" i="9"/>
  <c r="K611" i="9"/>
  <c r="K612" i="9"/>
  <c r="K613" i="9"/>
  <c r="K614" i="9"/>
  <c r="K615" i="9"/>
  <c r="K616" i="9"/>
  <c r="K617" i="9"/>
  <c r="K618" i="9"/>
  <c r="K619" i="9"/>
  <c r="K620" i="9"/>
  <c r="K621" i="9"/>
  <c r="K622" i="9"/>
  <c r="K623" i="9"/>
  <c r="K624" i="9"/>
  <c r="K625" i="9"/>
  <c r="K626" i="9"/>
  <c r="K627" i="9"/>
  <c r="K628" i="9"/>
  <c r="K629" i="9"/>
  <c r="K630" i="9"/>
  <c r="K631" i="9"/>
  <c r="K632" i="9"/>
  <c r="K633" i="9"/>
  <c r="K634" i="9"/>
  <c r="K635" i="9"/>
  <c r="K636" i="9"/>
  <c r="K637" i="9"/>
  <c r="K638" i="9"/>
  <c r="K639" i="9"/>
  <c r="K640" i="9"/>
  <c r="K641" i="9"/>
  <c r="K642" i="9"/>
  <c r="K643" i="9"/>
  <c r="K644" i="9"/>
  <c r="K645" i="9"/>
  <c r="K646" i="9"/>
  <c r="K647" i="9"/>
  <c r="K648" i="9"/>
  <c r="K649" i="9"/>
  <c r="K650" i="9"/>
  <c r="K651" i="9"/>
  <c r="K652" i="9"/>
  <c r="K653" i="9"/>
  <c r="K654" i="9"/>
  <c r="K655" i="9"/>
  <c r="K656" i="9"/>
  <c r="K657" i="9"/>
  <c r="K658" i="9"/>
  <c r="K659" i="9"/>
  <c r="K660" i="9"/>
  <c r="K661" i="9"/>
  <c r="K662" i="9"/>
  <c r="K663" i="9"/>
  <c r="K664" i="9"/>
  <c r="K665" i="9"/>
  <c r="K666" i="9"/>
  <c r="K667" i="9"/>
  <c r="K668" i="9"/>
  <c r="K669" i="9"/>
  <c r="K670" i="9"/>
  <c r="K671" i="9"/>
  <c r="K672" i="9"/>
  <c r="K673" i="9"/>
  <c r="K674" i="9"/>
  <c r="K675" i="9"/>
  <c r="K676" i="9"/>
  <c r="K677" i="9"/>
  <c r="K678" i="9"/>
  <c r="I6" i="9"/>
  <c r="I7" i="9"/>
  <c r="I8" i="9"/>
  <c r="I9" i="9"/>
  <c r="I10" i="9"/>
  <c r="I11" i="9"/>
  <c r="I12" i="9"/>
  <c r="I13" i="9"/>
  <c r="I14" i="9"/>
  <c r="I15" i="9"/>
  <c r="I16" i="9"/>
  <c r="I17" i="9"/>
  <c r="I18" i="9"/>
  <c r="I19" i="9"/>
  <c r="I20" i="9"/>
  <c r="I21" i="9"/>
  <c r="I22" i="9"/>
  <c r="I23" i="9"/>
  <c r="I24" i="9"/>
  <c r="I25" i="9"/>
  <c r="I26" i="9"/>
  <c r="I27" i="9"/>
  <c r="I28" i="9"/>
  <c r="I29" i="9"/>
  <c r="I30" i="9"/>
  <c r="I31" i="9"/>
  <c r="I32" i="9"/>
  <c r="I33" i="9"/>
  <c r="I34" i="9"/>
  <c r="I35" i="9"/>
  <c r="I36" i="9"/>
  <c r="I37" i="9"/>
  <c r="I38" i="9"/>
  <c r="I39" i="9"/>
  <c r="I40" i="9"/>
  <c r="I41" i="9"/>
  <c r="I42" i="9"/>
  <c r="I43" i="9"/>
  <c r="I44" i="9"/>
  <c r="I45" i="9"/>
  <c r="I46" i="9"/>
  <c r="I47" i="9"/>
  <c r="I48" i="9"/>
  <c r="I49" i="9"/>
  <c r="I50" i="9"/>
  <c r="I51" i="9"/>
  <c r="I52" i="9"/>
  <c r="I53" i="9"/>
  <c r="I54" i="9"/>
  <c r="I55" i="9"/>
  <c r="I56" i="9"/>
  <c r="I57" i="9"/>
  <c r="I58" i="9"/>
  <c r="I59" i="9"/>
  <c r="I60" i="9"/>
  <c r="I61" i="9"/>
  <c r="I62" i="9"/>
  <c r="I63" i="9"/>
  <c r="I64" i="9"/>
  <c r="I65" i="9"/>
  <c r="I66" i="9"/>
  <c r="I67" i="9"/>
  <c r="I68" i="9"/>
  <c r="I69" i="9"/>
  <c r="I70" i="9"/>
  <c r="I71" i="9"/>
  <c r="I72" i="9"/>
  <c r="I73" i="9"/>
  <c r="I74" i="9"/>
  <c r="I75" i="9"/>
  <c r="I76" i="9"/>
  <c r="I77" i="9"/>
  <c r="I78" i="9"/>
  <c r="I79" i="9"/>
  <c r="I80" i="9"/>
  <c r="I81" i="9"/>
  <c r="I82" i="9"/>
  <c r="I83" i="9"/>
  <c r="I84" i="9"/>
  <c r="I85" i="9"/>
  <c r="I86" i="9"/>
  <c r="I87" i="9"/>
  <c r="I88" i="9"/>
  <c r="I89" i="9"/>
  <c r="I90" i="9"/>
  <c r="I91" i="9"/>
  <c r="I92" i="9"/>
  <c r="I93" i="9"/>
  <c r="I94" i="9"/>
  <c r="I95" i="9"/>
  <c r="I96" i="9"/>
  <c r="I97" i="9"/>
  <c r="I98" i="9"/>
  <c r="I99" i="9"/>
  <c r="I100" i="9"/>
  <c r="I101" i="9"/>
  <c r="I102" i="9"/>
  <c r="I103" i="9"/>
  <c r="I104" i="9"/>
  <c r="I105" i="9"/>
  <c r="I106" i="9"/>
  <c r="I107" i="9"/>
  <c r="I108" i="9"/>
  <c r="I109" i="9"/>
  <c r="I110" i="9"/>
  <c r="I111" i="9"/>
  <c r="I112" i="9"/>
  <c r="I113" i="9"/>
  <c r="I114" i="9"/>
  <c r="I115" i="9"/>
  <c r="I116" i="9"/>
  <c r="I117" i="9"/>
  <c r="I118" i="9"/>
  <c r="I119" i="9"/>
  <c r="I120" i="9"/>
  <c r="I121" i="9"/>
  <c r="I122" i="9"/>
  <c r="I123" i="9"/>
  <c r="I124" i="9"/>
  <c r="I125" i="9"/>
  <c r="I126" i="9"/>
  <c r="I127" i="9"/>
  <c r="I128" i="9"/>
  <c r="I129" i="9"/>
  <c r="I130" i="9"/>
  <c r="I131" i="9"/>
  <c r="I132" i="9"/>
  <c r="I133" i="9"/>
  <c r="I134" i="9"/>
  <c r="I135" i="9"/>
  <c r="I136" i="9"/>
  <c r="I137" i="9"/>
  <c r="I138" i="9"/>
  <c r="I139" i="9"/>
  <c r="I140" i="9"/>
  <c r="I141" i="9"/>
  <c r="I142" i="9"/>
  <c r="I143" i="9"/>
  <c r="I144" i="9"/>
  <c r="I145" i="9"/>
  <c r="I146" i="9"/>
  <c r="I147" i="9"/>
  <c r="I148" i="9"/>
  <c r="I149" i="9"/>
  <c r="I150" i="9"/>
  <c r="I151" i="9"/>
  <c r="I152" i="9"/>
  <c r="I153" i="9"/>
  <c r="I154" i="9"/>
  <c r="I155" i="9"/>
  <c r="I156" i="9"/>
  <c r="I157" i="9"/>
  <c r="I158" i="9"/>
  <c r="I159" i="9"/>
  <c r="I160" i="9"/>
  <c r="I161" i="9"/>
  <c r="I162" i="9"/>
  <c r="I163" i="9"/>
  <c r="I164" i="9"/>
  <c r="I165" i="9"/>
  <c r="I166" i="9"/>
  <c r="I167" i="9"/>
  <c r="I168" i="9"/>
  <c r="I169" i="9"/>
  <c r="I170" i="9"/>
  <c r="I171" i="9"/>
  <c r="I172" i="9"/>
  <c r="I173" i="9"/>
  <c r="I174" i="9"/>
  <c r="I175" i="9"/>
  <c r="I176" i="9"/>
  <c r="I177" i="9"/>
  <c r="I178" i="9"/>
  <c r="I179" i="9"/>
  <c r="I180" i="9"/>
  <c r="I181" i="9"/>
  <c r="I182" i="9"/>
  <c r="I183" i="9"/>
  <c r="I184" i="9"/>
  <c r="I185" i="9"/>
  <c r="I186" i="9"/>
  <c r="I187" i="9"/>
  <c r="I188" i="9"/>
  <c r="I189" i="9"/>
  <c r="I190" i="9"/>
  <c r="I191" i="9"/>
  <c r="I192" i="9"/>
  <c r="I193" i="9"/>
  <c r="I194" i="9"/>
  <c r="I195" i="9"/>
  <c r="I196" i="9"/>
  <c r="I197" i="9"/>
  <c r="I198" i="9"/>
  <c r="I199" i="9"/>
  <c r="I200" i="9"/>
  <c r="I201" i="9"/>
  <c r="I202" i="9"/>
  <c r="I203" i="9"/>
  <c r="I204" i="9"/>
  <c r="I205" i="9"/>
  <c r="I206" i="9"/>
  <c r="I207" i="9"/>
  <c r="I208" i="9"/>
  <c r="I209" i="9"/>
  <c r="I210" i="9"/>
  <c r="I211" i="9"/>
  <c r="I212" i="9"/>
  <c r="I213" i="9"/>
  <c r="I214" i="9"/>
  <c r="I215" i="9"/>
  <c r="I216" i="9"/>
  <c r="I217" i="9"/>
  <c r="I218" i="9"/>
  <c r="I219" i="9"/>
  <c r="I220" i="9"/>
  <c r="I221" i="9"/>
  <c r="I222" i="9"/>
  <c r="I223" i="9"/>
  <c r="I224" i="9"/>
  <c r="I225" i="9"/>
  <c r="I226" i="9"/>
  <c r="I227" i="9"/>
  <c r="I228" i="9"/>
  <c r="I229" i="9"/>
  <c r="I230" i="9"/>
  <c r="I231" i="9"/>
  <c r="I232" i="9"/>
  <c r="I233" i="9"/>
  <c r="I234" i="9"/>
  <c r="I235" i="9"/>
  <c r="I236" i="9"/>
  <c r="I237" i="9"/>
  <c r="I238" i="9"/>
  <c r="I239" i="9"/>
  <c r="I240" i="9"/>
  <c r="I241" i="9"/>
  <c r="I242" i="9"/>
  <c r="I243" i="9"/>
  <c r="I244" i="9"/>
  <c r="I245" i="9"/>
  <c r="I246" i="9"/>
  <c r="I247" i="9"/>
  <c r="I248" i="9"/>
  <c r="I249" i="9"/>
  <c r="I250" i="9"/>
  <c r="I251" i="9"/>
  <c r="I252" i="9"/>
  <c r="I253" i="9"/>
  <c r="I254" i="9"/>
  <c r="I255" i="9"/>
  <c r="I256" i="9"/>
  <c r="I257" i="9"/>
  <c r="I258" i="9"/>
  <c r="I259" i="9"/>
  <c r="I260" i="9"/>
  <c r="I261" i="9"/>
  <c r="I262" i="9"/>
  <c r="I263" i="9"/>
  <c r="I264" i="9"/>
  <c r="I265" i="9"/>
  <c r="I266" i="9"/>
  <c r="I267" i="9"/>
  <c r="I268" i="9"/>
  <c r="I269" i="9"/>
  <c r="I270" i="9"/>
  <c r="I271" i="9"/>
  <c r="I272" i="9"/>
  <c r="I273" i="9"/>
  <c r="I274" i="9"/>
  <c r="I275" i="9"/>
  <c r="I276" i="9"/>
  <c r="I277" i="9"/>
  <c r="I278" i="9"/>
  <c r="I279" i="9"/>
  <c r="I280" i="9"/>
  <c r="I281" i="9"/>
  <c r="I282" i="9"/>
  <c r="I283" i="9"/>
  <c r="I284" i="9"/>
  <c r="I285" i="9"/>
  <c r="I286" i="9"/>
  <c r="I287" i="9"/>
  <c r="I288" i="9"/>
  <c r="I289" i="9"/>
  <c r="I290" i="9"/>
  <c r="I291" i="9"/>
  <c r="I292" i="9"/>
  <c r="I293" i="9"/>
  <c r="I294" i="9"/>
  <c r="I295" i="9"/>
  <c r="I296" i="9"/>
  <c r="I297" i="9"/>
  <c r="I298" i="9"/>
  <c r="I299" i="9"/>
  <c r="I300" i="9"/>
  <c r="I301" i="9"/>
  <c r="I302" i="9"/>
  <c r="I303" i="9"/>
  <c r="I304" i="9"/>
  <c r="I305" i="9"/>
  <c r="I306" i="9"/>
  <c r="I307" i="9"/>
  <c r="I308" i="9"/>
  <c r="I309" i="9"/>
  <c r="I310" i="9"/>
  <c r="I311" i="9"/>
  <c r="I312" i="9"/>
  <c r="I313" i="9"/>
  <c r="I314" i="9"/>
  <c r="I315" i="9"/>
  <c r="I316" i="9"/>
  <c r="I317" i="9"/>
  <c r="I318" i="9"/>
  <c r="I319" i="9"/>
  <c r="I320" i="9"/>
  <c r="I321" i="9"/>
  <c r="I322" i="9"/>
  <c r="I323" i="9"/>
  <c r="I324" i="9"/>
  <c r="I325" i="9"/>
  <c r="I326" i="9"/>
  <c r="I327" i="9"/>
  <c r="I328" i="9"/>
  <c r="I329" i="9"/>
  <c r="I330" i="9"/>
  <c r="I331" i="9"/>
  <c r="I332" i="9"/>
  <c r="I333" i="9"/>
  <c r="I334" i="9"/>
  <c r="I335" i="9"/>
  <c r="I336" i="9"/>
  <c r="I337" i="9"/>
  <c r="I338" i="9"/>
  <c r="I339" i="9"/>
  <c r="I340" i="9"/>
  <c r="I341" i="9"/>
  <c r="I342" i="9"/>
  <c r="I343" i="9"/>
  <c r="I344" i="9"/>
  <c r="I345" i="9"/>
  <c r="I346" i="9"/>
  <c r="I347" i="9"/>
  <c r="I348" i="9"/>
  <c r="I349" i="9"/>
  <c r="I350" i="9"/>
  <c r="I351" i="9"/>
  <c r="I352" i="9"/>
  <c r="I353" i="9"/>
  <c r="I354" i="9"/>
  <c r="I355" i="9"/>
  <c r="I356" i="9"/>
  <c r="I357" i="9"/>
  <c r="I358" i="9"/>
  <c r="I359" i="9"/>
  <c r="I360" i="9"/>
  <c r="I361" i="9"/>
  <c r="I362" i="9"/>
  <c r="I363" i="9"/>
  <c r="I364" i="9"/>
  <c r="I365" i="9"/>
  <c r="I366" i="9"/>
  <c r="I367" i="9"/>
  <c r="I368" i="9"/>
  <c r="I369" i="9"/>
  <c r="I370" i="9"/>
  <c r="I371" i="9"/>
  <c r="I372" i="9"/>
  <c r="I373" i="9"/>
  <c r="I374" i="9"/>
  <c r="I375" i="9"/>
  <c r="I376" i="9"/>
  <c r="I377" i="9"/>
  <c r="I378" i="9"/>
  <c r="I379" i="9"/>
  <c r="I380" i="9"/>
  <c r="I381" i="9"/>
  <c r="I382" i="9"/>
  <c r="I383" i="9"/>
  <c r="I384" i="9"/>
  <c r="I385" i="9"/>
  <c r="I386" i="9"/>
  <c r="I387" i="9"/>
  <c r="I388" i="9"/>
  <c r="I389" i="9"/>
  <c r="I390" i="9"/>
  <c r="I391" i="9"/>
  <c r="I392" i="9"/>
  <c r="I393" i="9"/>
  <c r="I394" i="9"/>
  <c r="I395" i="9"/>
  <c r="I396" i="9"/>
  <c r="I397" i="9"/>
  <c r="I398" i="9"/>
  <c r="I399" i="9"/>
  <c r="I400" i="9"/>
  <c r="I401" i="9"/>
  <c r="I402" i="9"/>
  <c r="I403" i="9"/>
  <c r="I404" i="9"/>
  <c r="I405" i="9"/>
  <c r="I406" i="9"/>
  <c r="I407" i="9"/>
  <c r="I408" i="9"/>
  <c r="I409" i="9"/>
  <c r="I410" i="9"/>
  <c r="I411" i="9"/>
  <c r="I412" i="9"/>
  <c r="I413" i="9"/>
  <c r="I414" i="9"/>
  <c r="I415" i="9"/>
  <c r="I416" i="9"/>
  <c r="I417" i="9"/>
  <c r="I418" i="9"/>
  <c r="I419" i="9"/>
  <c r="I420" i="9"/>
  <c r="I421" i="9"/>
  <c r="I422" i="9"/>
  <c r="I423" i="9"/>
  <c r="I424" i="9"/>
  <c r="I425" i="9"/>
  <c r="I426" i="9"/>
  <c r="I427" i="9"/>
  <c r="I428" i="9"/>
  <c r="I429" i="9"/>
  <c r="I430" i="9"/>
  <c r="I431" i="9"/>
  <c r="I432" i="9"/>
  <c r="I433" i="9"/>
  <c r="I434" i="9"/>
  <c r="I435" i="9"/>
  <c r="I436" i="9"/>
  <c r="I437" i="9"/>
  <c r="I438" i="9"/>
  <c r="I439" i="9"/>
  <c r="I440" i="9"/>
  <c r="I441" i="9"/>
  <c r="I442" i="9"/>
  <c r="I443" i="9"/>
  <c r="I444" i="9"/>
  <c r="I445" i="9"/>
  <c r="I446" i="9"/>
  <c r="I447" i="9"/>
  <c r="I448" i="9"/>
  <c r="I449" i="9"/>
  <c r="I450" i="9"/>
  <c r="I451" i="9"/>
  <c r="I452" i="9"/>
  <c r="I453" i="9"/>
  <c r="I454" i="9"/>
  <c r="I455" i="9"/>
  <c r="I456" i="9"/>
  <c r="I457" i="9"/>
  <c r="I458" i="9"/>
  <c r="I459" i="9"/>
  <c r="I460" i="9"/>
  <c r="I461" i="9"/>
  <c r="I462" i="9"/>
  <c r="I463" i="9"/>
  <c r="I464" i="9"/>
  <c r="I465" i="9"/>
  <c r="I466" i="9"/>
  <c r="I467" i="9"/>
  <c r="I468" i="9"/>
  <c r="I469" i="9"/>
  <c r="I470" i="9"/>
  <c r="I471" i="9"/>
  <c r="I472" i="9"/>
  <c r="I473" i="9"/>
  <c r="I474" i="9"/>
  <c r="I475" i="9"/>
  <c r="I476" i="9"/>
  <c r="I477" i="9"/>
  <c r="I478" i="9"/>
  <c r="I479" i="9"/>
  <c r="I480" i="9"/>
  <c r="I481" i="9"/>
  <c r="I482" i="9"/>
  <c r="I483" i="9"/>
  <c r="I484" i="9"/>
  <c r="I485" i="9"/>
  <c r="I486" i="9"/>
  <c r="I487" i="9"/>
  <c r="I488" i="9"/>
  <c r="I489" i="9"/>
  <c r="I490" i="9"/>
  <c r="I491" i="9"/>
  <c r="I492" i="9"/>
  <c r="I493" i="9"/>
  <c r="I494" i="9"/>
  <c r="I495" i="9"/>
  <c r="I496" i="9"/>
  <c r="I497" i="9"/>
  <c r="I498" i="9"/>
  <c r="I499" i="9"/>
  <c r="I500" i="9"/>
  <c r="I501" i="9"/>
  <c r="I502" i="9"/>
  <c r="I503" i="9"/>
  <c r="I504" i="9"/>
  <c r="I505" i="9"/>
  <c r="I506" i="9"/>
  <c r="I507" i="9"/>
  <c r="I508" i="9"/>
  <c r="I509" i="9"/>
  <c r="I510" i="9"/>
  <c r="I511" i="9"/>
  <c r="I512" i="9"/>
  <c r="I513" i="9"/>
  <c r="I514" i="9"/>
  <c r="I515" i="9"/>
  <c r="I516" i="9"/>
  <c r="I517" i="9"/>
  <c r="I518" i="9"/>
  <c r="I519" i="9"/>
  <c r="I520" i="9"/>
  <c r="I521" i="9"/>
  <c r="I522" i="9"/>
  <c r="I523" i="9"/>
  <c r="I524" i="9"/>
  <c r="I525" i="9"/>
  <c r="I526" i="9"/>
  <c r="I527" i="9"/>
  <c r="I528" i="9"/>
  <c r="I529" i="9"/>
  <c r="I530" i="9"/>
  <c r="I531" i="9"/>
  <c r="I532" i="9"/>
  <c r="I533" i="9"/>
  <c r="I534" i="9"/>
  <c r="I535" i="9"/>
  <c r="I536" i="9"/>
  <c r="I537" i="9"/>
  <c r="I538" i="9"/>
  <c r="I539" i="9"/>
  <c r="I540" i="9"/>
  <c r="I541" i="9"/>
  <c r="I542" i="9"/>
  <c r="I543" i="9"/>
  <c r="I544" i="9"/>
  <c r="I545" i="9"/>
  <c r="I546" i="9"/>
  <c r="I547" i="9"/>
  <c r="I548" i="9"/>
  <c r="I549" i="9"/>
  <c r="I550" i="9"/>
  <c r="I551" i="9"/>
  <c r="I552" i="9"/>
  <c r="I553" i="9"/>
  <c r="I554" i="9"/>
  <c r="I555" i="9"/>
  <c r="I556" i="9"/>
  <c r="I557" i="9"/>
  <c r="I558" i="9"/>
  <c r="I559" i="9"/>
  <c r="I560" i="9"/>
  <c r="I561" i="9"/>
  <c r="I562" i="9"/>
  <c r="I563" i="9"/>
  <c r="I564" i="9"/>
  <c r="I565" i="9"/>
  <c r="I566" i="9"/>
  <c r="I567" i="9"/>
  <c r="I568" i="9"/>
  <c r="I569" i="9"/>
  <c r="I570" i="9"/>
  <c r="I571" i="9"/>
  <c r="I572" i="9"/>
  <c r="I573" i="9"/>
  <c r="I574" i="9"/>
  <c r="I575" i="9"/>
  <c r="I576" i="9"/>
  <c r="I577" i="9"/>
  <c r="I578" i="9"/>
  <c r="I579" i="9"/>
  <c r="I580" i="9"/>
  <c r="I581" i="9"/>
  <c r="I582" i="9"/>
  <c r="I583" i="9"/>
  <c r="I584" i="9"/>
  <c r="I585" i="9"/>
  <c r="I586" i="9"/>
  <c r="I587" i="9"/>
  <c r="I588" i="9"/>
  <c r="I589" i="9"/>
  <c r="I590" i="9"/>
  <c r="I591" i="9"/>
  <c r="I592" i="9"/>
  <c r="I593" i="9"/>
  <c r="I594" i="9"/>
  <c r="I595" i="9"/>
  <c r="I596" i="9"/>
  <c r="I597" i="9"/>
  <c r="I598" i="9"/>
  <c r="I599" i="9"/>
  <c r="I600" i="9"/>
  <c r="I601" i="9"/>
  <c r="I602" i="9"/>
  <c r="I603" i="9"/>
  <c r="I604" i="9"/>
  <c r="I605" i="9"/>
  <c r="I606" i="9"/>
  <c r="I607" i="9"/>
  <c r="I608" i="9"/>
  <c r="I609" i="9"/>
  <c r="I610" i="9"/>
  <c r="I611" i="9"/>
  <c r="I612" i="9"/>
  <c r="I613" i="9"/>
  <c r="I614" i="9"/>
  <c r="I615" i="9"/>
  <c r="I616" i="9"/>
  <c r="I617" i="9"/>
  <c r="I618" i="9"/>
  <c r="I619" i="9"/>
  <c r="I620" i="9"/>
  <c r="I621" i="9"/>
  <c r="I622" i="9"/>
  <c r="I623" i="9"/>
  <c r="I624" i="9"/>
  <c r="I625" i="9"/>
  <c r="I626" i="9"/>
  <c r="I627" i="9"/>
  <c r="I628" i="9"/>
  <c r="I629" i="9"/>
  <c r="I630" i="9"/>
  <c r="I631" i="9"/>
  <c r="I632" i="9"/>
  <c r="I633" i="9"/>
  <c r="I634" i="9"/>
  <c r="I635" i="9"/>
  <c r="I636" i="9"/>
  <c r="I637" i="9"/>
  <c r="I638" i="9"/>
  <c r="I639" i="9"/>
  <c r="I640" i="9"/>
  <c r="I641" i="9"/>
  <c r="I642" i="9"/>
  <c r="I643" i="9"/>
  <c r="I644" i="9"/>
  <c r="I645" i="9"/>
  <c r="I646" i="9"/>
  <c r="I647" i="9"/>
  <c r="I648" i="9"/>
  <c r="I649" i="9"/>
  <c r="I650" i="9"/>
  <c r="I651" i="9"/>
  <c r="I652" i="9"/>
  <c r="I653" i="9"/>
  <c r="I654" i="9"/>
  <c r="I655" i="9"/>
  <c r="I656" i="9"/>
  <c r="I657" i="9"/>
  <c r="I658" i="9"/>
  <c r="I659" i="9"/>
  <c r="I660" i="9"/>
  <c r="I661" i="9"/>
  <c r="I662" i="9"/>
  <c r="I663" i="9"/>
  <c r="I664" i="9"/>
  <c r="I665" i="9"/>
  <c r="I666" i="9"/>
  <c r="I667" i="9"/>
  <c r="I668" i="9"/>
  <c r="I669" i="9"/>
  <c r="I670" i="9"/>
  <c r="I671" i="9"/>
  <c r="I672" i="9"/>
  <c r="I673" i="9"/>
  <c r="I674" i="9"/>
  <c r="I675" i="9"/>
  <c r="I676" i="9"/>
  <c r="I677" i="9"/>
  <c r="I678" i="9"/>
  <c r="K5" i="9"/>
  <c r="J5" i="9"/>
  <c r="I5" i="9"/>
  <c r="L677" i="9" l="1"/>
  <c r="L673" i="9"/>
  <c r="L669" i="9"/>
  <c r="L665" i="9"/>
  <c r="L661" i="9"/>
  <c r="L657" i="9"/>
  <c r="L653" i="9"/>
  <c r="L649" i="9"/>
  <c r="L645" i="9"/>
  <c r="L641" i="9"/>
  <c r="L637" i="9"/>
  <c r="L633" i="9"/>
  <c r="L629" i="9"/>
  <c r="L625" i="9"/>
  <c r="L621" i="9"/>
  <c r="L617" i="9"/>
  <c r="L613" i="9"/>
  <c r="L609" i="9"/>
  <c r="L605" i="9"/>
  <c r="L601" i="9"/>
  <c r="L597" i="9"/>
  <c r="L593" i="9"/>
  <c r="L589" i="9"/>
  <c r="L585" i="9"/>
  <c r="L581" i="9"/>
  <c r="L577" i="9"/>
  <c r="L573" i="9"/>
  <c r="L569" i="9"/>
  <c r="L565" i="9"/>
  <c r="L561" i="9"/>
  <c r="L557" i="9"/>
  <c r="L553" i="9"/>
  <c r="L549" i="9"/>
  <c r="L545" i="9"/>
  <c r="L541" i="9"/>
  <c r="L537" i="9"/>
  <c r="L533" i="9"/>
  <c r="L529" i="9"/>
  <c r="L525" i="9"/>
  <c r="L521" i="9"/>
  <c r="L517" i="9"/>
  <c r="L513" i="9"/>
  <c r="L509" i="9"/>
  <c r="L505" i="9"/>
  <c r="L457" i="9"/>
  <c r="L678" i="9"/>
  <c r="L674" i="9"/>
  <c r="L670" i="9"/>
  <c r="L666" i="9"/>
  <c r="L662" i="9"/>
  <c r="L658" i="9"/>
  <c r="L654" i="9"/>
  <c r="L650" i="9"/>
  <c r="L646" i="9"/>
  <c r="L642" i="9"/>
  <c r="L638" i="9"/>
  <c r="L634" i="9"/>
  <c r="L630" i="9"/>
  <c r="L626" i="9"/>
  <c r="L622" i="9"/>
  <c r="L618" i="9"/>
  <c r="L614" i="9"/>
  <c r="L610" i="9"/>
  <c r="L606" i="9"/>
  <c r="L602" i="9"/>
  <c r="L598" i="9"/>
  <c r="L594" i="9"/>
  <c r="L590" i="9"/>
  <c r="L586" i="9"/>
  <c r="L582" i="9"/>
  <c r="L578" i="9"/>
  <c r="L574" i="9"/>
  <c r="L570" i="9"/>
  <c r="L566" i="9"/>
  <c r="L562" i="9"/>
  <c r="L558" i="9"/>
  <c r="L554" i="9"/>
  <c r="L550" i="9"/>
  <c r="L546" i="9"/>
  <c r="L542" i="9"/>
  <c r="L538" i="9"/>
  <c r="L534" i="9"/>
  <c r="L530" i="9"/>
  <c r="L526" i="9"/>
  <c r="L522" i="9"/>
  <c r="L518" i="9"/>
  <c r="L514" i="9"/>
  <c r="L510" i="9"/>
  <c r="L506" i="9"/>
  <c r="L502" i="9"/>
  <c r="L498" i="9"/>
  <c r="L494" i="9"/>
  <c r="L490" i="9"/>
  <c r="L486" i="9"/>
  <c r="L482" i="9"/>
  <c r="L478" i="9"/>
  <c r="L474" i="9"/>
  <c r="L470" i="9"/>
  <c r="L466" i="9"/>
  <c r="L462" i="9"/>
  <c r="L458" i="9"/>
  <c r="L454" i="9"/>
  <c r="L450" i="9"/>
  <c r="L446" i="9"/>
  <c r="L442" i="9"/>
  <c r="L438" i="9"/>
  <c r="L434" i="9"/>
  <c r="L430" i="9"/>
  <c r="L426" i="9"/>
  <c r="L422" i="9"/>
  <c r="L418" i="9"/>
  <c r="L414" i="9"/>
  <c r="L410" i="9"/>
  <c r="L406" i="9"/>
  <c r="L402" i="9"/>
  <c r="L398" i="9"/>
  <c r="L394" i="9"/>
  <c r="L390" i="9"/>
  <c r="L386" i="9"/>
  <c r="L382" i="9"/>
  <c r="L378" i="9"/>
  <c r="L374" i="9"/>
  <c r="L370" i="9"/>
  <c r="L366" i="9"/>
  <c r="L362" i="9"/>
  <c r="L358" i="9"/>
  <c r="L354" i="9"/>
  <c r="L350" i="9"/>
  <c r="L346" i="9"/>
  <c r="L342" i="9"/>
  <c r="L338" i="9"/>
  <c r="L334" i="9"/>
  <c r="L330" i="9"/>
  <c r="L326" i="9"/>
  <c r="L322" i="9"/>
  <c r="L318" i="9"/>
  <c r="L314" i="9"/>
  <c r="L310" i="9"/>
  <c r="L306" i="9"/>
  <c r="L302" i="9"/>
  <c r="L298" i="9"/>
  <c r="L294" i="9"/>
  <c r="L290" i="9"/>
  <c r="L286" i="9"/>
  <c r="L282" i="9"/>
  <c r="L278" i="9"/>
  <c r="L274" i="9"/>
  <c r="L270" i="9"/>
  <c r="L266" i="9"/>
  <c r="L262" i="9"/>
  <c r="L258" i="9"/>
  <c r="L254" i="9"/>
  <c r="L250" i="9"/>
  <c r="L246" i="9"/>
  <c r="L242" i="9"/>
  <c r="L238" i="9"/>
  <c r="L234" i="9"/>
  <c r="L230" i="9"/>
  <c r="L226" i="9"/>
  <c r="L222" i="9"/>
  <c r="L218" i="9"/>
  <c r="L214" i="9"/>
  <c r="L210" i="9"/>
  <c r="L206" i="9"/>
  <c r="L202" i="9"/>
  <c r="L198" i="9"/>
  <c r="L194" i="9"/>
  <c r="L190" i="9"/>
  <c r="L186" i="9"/>
  <c r="L182" i="9"/>
  <c r="L178" i="9"/>
  <c r="L174" i="9"/>
  <c r="L170" i="9"/>
  <c r="L166" i="9"/>
  <c r="L162" i="9"/>
  <c r="L158" i="9"/>
  <c r="L154" i="9"/>
  <c r="L150" i="9"/>
  <c r="L146" i="9"/>
  <c r="L142" i="9"/>
  <c r="L138" i="9"/>
  <c r="L134" i="9"/>
  <c r="L130" i="9"/>
  <c r="L126" i="9"/>
  <c r="L122" i="9"/>
  <c r="L118" i="9"/>
  <c r="L114" i="9"/>
  <c r="L110" i="9"/>
  <c r="L106" i="9"/>
  <c r="L102" i="9"/>
  <c r="L98" i="9"/>
  <c r="L94" i="9"/>
  <c r="L90" i="9"/>
  <c r="L86" i="9"/>
  <c r="L82" i="9"/>
  <c r="L78" i="9"/>
  <c r="L74" i="9"/>
  <c r="L70" i="9"/>
  <c r="L66" i="9"/>
  <c r="L62" i="9"/>
  <c r="L58" i="9"/>
  <c r="L54" i="9"/>
  <c r="L50" i="9"/>
  <c r="L46" i="9"/>
  <c r="L42" i="9"/>
  <c r="L38" i="9"/>
  <c r="L34" i="9"/>
  <c r="L30" i="9"/>
  <c r="L26" i="9"/>
  <c r="L22" i="9"/>
  <c r="L18" i="9"/>
  <c r="L14" i="9"/>
  <c r="L10" i="9"/>
  <c r="L6" i="9"/>
  <c r="L501" i="9"/>
  <c r="L497" i="9"/>
  <c r="L493" i="9"/>
  <c r="L489" i="9"/>
  <c r="L485" i="9"/>
  <c r="L481" i="9"/>
  <c r="L477" i="9"/>
  <c r="L473" i="9"/>
  <c r="L469" i="9"/>
  <c r="L465" i="9"/>
  <c r="L461" i="9"/>
  <c r="L453" i="9"/>
  <c r="L449" i="9"/>
  <c r="L445" i="9"/>
  <c r="L441" i="9"/>
  <c r="L437" i="9"/>
  <c r="L433" i="9"/>
  <c r="L429" i="9"/>
  <c r="L425" i="9"/>
  <c r="L421" i="9"/>
  <c r="L417" i="9"/>
  <c r="L413" i="9"/>
  <c r="L409" i="9"/>
  <c r="L405" i="9"/>
  <c r="L401" i="9"/>
  <c r="L397" i="9"/>
  <c r="L393" i="9"/>
  <c r="L389" i="9"/>
  <c r="L385" i="9"/>
  <c r="L381" i="9"/>
  <c r="L377" i="9"/>
  <c r="L373" i="9"/>
  <c r="L369" i="9"/>
  <c r="L365" i="9"/>
  <c r="L361" i="9"/>
  <c r="L357" i="9"/>
  <c r="L353" i="9"/>
  <c r="L349" i="9"/>
  <c r="L305" i="9"/>
  <c r="L516" i="9"/>
  <c r="L244" i="9"/>
  <c r="L52" i="9"/>
  <c r="L345" i="9"/>
  <c r="L341" i="9"/>
  <c r="L337" i="9"/>
  <c r="L333" i="9"/>
  <c r="L329" i="9"/>
  <c r="L325" i="9"/>
  <c r="L321" i="9"/>
  <c r="L317" i="9"/>
  <c r="L313" i="9"/>
  <c r="L309" i="9"/>
  <c r="L301" i="9"/>
  <c r="L297" i="9"/>
  <c r="L293" i="9"/>
  <c r="L289" i="9"/>
  <c r="L285" i="9"/>
  <c r="L281" i="9"/>
  <c r="L277" i="9"/>
  <c r="L273" i="9"/>
  <c r="L269" i="9"/>
  <c r="L265" i="9"/>
  <c r="L261" i="9"/>
  <c r="L257" i="9"/>
  <c r="L253" i="9"/>
  <c r="L249" i="9"/>
  <c r="L245" i="9"/>
  <c r="L241" i="9"/>
  <c r="L237" i="9"/>
  <c r="L233" i="9"/>
  <c r="L229" i="9"/>
  <c r="L225" i="9"/>
  <c r="L221" i="9"/>
  <c r="L217" i="9"/>
  <c r="L213" i="9"/>
  <c r="L209" i="9"/>
  <c r="L205" i="9"/>
  <c r="L201" i="9"/>
  <c r="L197" i="9"/>
  <c r="L193" i="9"/>
  <c r="L189" i="9"/>
  <c r="L185" i="9"/>
  <c r="L181" i="9"/>
  <c r="L177" i="9"/>
  <c r="L173" i="9"/>
  <c r="L169" i="9"/>
  <c r="L165" i="9"/>
  <c r="L161" i="9"/>
  <c r="L157" i="9"/>
  <c r="L153" i="9"/>
  <c r="L149" i="9"/>
  <c r="L145" i="9"/>
  <c r="L141" i="9"/>
  <c r="L137" i="9"/>
  <c r="L133" i="9"/>
  <c r="L129" i="9"/>
  <c r="L125" i="9"/>
  <c r="L121" i="9"/>
  <c r="L117" i="9"/>
  <c r="L113" i="9"/>
  <c r="L109" i="9"/>
  <c r="L105" i="9"/>
  <c r="L101" i="9"/>
  <c r="L97" i="9"/>
  <c r="L93" i="9"/>
  <c r="L89" i="9"/>
  <c r="L85" i="9"/>
  <c r="L81" i="9"/>
  <c r="L77" i="9"/>
  <c r="L73" i="9"/>
  <c r="L69" i="9"/>
  <c r="L65" i="9"/>
  <c r="L61" i="9"/>
  <c r="L57" i="9"/>
  <c r="L53" i="9"/>
  <c r="L49" i="9"/>
  <c r="L45" i="9"/>
  <c r="L41" i="9"/>
  <c r="L37" i="9"/>
  <c r="L33" i="9"/>
  <c r="L29" i="9"/>
  <c r="L25" i="9"/>
  <c r="L21" i="9"/>
  <c r="L17" i="9"/>
  <c r="L13" i="9"/>
  <c r="L9" i="9"/>
  <c r="L559" i="9"/>
  <c r="L495" i="9"/>
  <c r="L452" i="9"/>
  <c r="L675" i="9"/>
  <c r="L671" i="9"/>
  <c r="L667" i="9"/>
  <c r="L663" i="9"/>
  <c r="L659" i="9"/>
  <c r="L655" i="9"/>
  <c r="L651" i="9"/>
  <c r="L647" i="9"/>
  <c r="L643" i="9"/>
  <c r="L639" i="9"/>
  <c r="L635" i="9"/>
  <c r="L631" i="9"/>
  <c r="L627" i="9"/>
  <c r="L623" i="9"/>
  <c r="L619" i="9"/>
  <c r="L615" i="9"/>
  <c r="L611" i="9"/>
  <c r="L607" i="9"/>
  <c r="L603" i="9"/>
  <c r="L599" i="9"/>
  <c r="L595" i="9"/>
  <c r="L591" i="9"/>
  <c r="L587" i="9"/>
  <c r="L583" i="9"/>
  <c r="L579" i="9"/>
  <c r="L575" i="9"/>
  <c r="L571" i="9"/>
  <c r="L567" i="9"/>
  <c r="L563" i="9"/>
  <c r="L555" i="9"/>
  <c r="L551" i="9"/>
  <c r="L547" i="9"/>
  <c r="L543" i="9"/>
  <c r="L539" i="9"/>
  <c r="L535" i="9"/>
  <c r="L531" i="9"/>
  <c r="L527" i="9"/>
  <c r="L523" i="9"/>
  <c r="L519" i="9"/>
  <c r="L515" i="9"/>
  <c r="L511" i="9"/>
  <c r="L507" i="9"/>
  <c r="L503" i="9"/>
  <c r="L499" i="9"/>
  <c r="L491" i="9"/>
  <c r="L487" i="9"/>
  <c r="L483" i="9"/>
  <c r="L479" i="9"/>
  <c r="L475" i="9"/>
  <c r="L471" i="9"/>
  <c r="L467" i="9"/>
  <c r="L463" i="9"/>
  <c r="L459" i="9"/>
  <c r="L455" i="9"/>
  <c r="L451" i="9"/>
  <c r="L447" i="9"/>
  <c r="L443" i="9"/>
  <c r="L439" i="9"/>
  <c r="L435" i="9"/>
  <c r="L431" i="9"/>
  <c r="L427" i="9"/>
  <c r="L423" i="9"/>
  <c r="L419" i="9"/>
  <c r="L415" i="9"/>
  <c r="L411" i="9"/>
  <c r="L407" i="9"/>
  <c r="L403" i="9"/>
  <c r="L399" i="9"/>
  <c r="L395" i="9"/>
  <c r="L391" i="9"/>
  <c r="L387" i="9"/>
  <c r="L383" i="9"/>
  <c r="L379" i="9"/>
  <c r="L375" i="9"/>
  <c r="L371" i="9"/>
  <c r="L367" i="9"/>
  <c r="L363" i="9"/>
  <c r="L359" i="9"/>
  <c r="L355" i="9"/>
  <c r="L335" i="9"/>
  <c r="L5" i="9"/>
  <c r="L676" i="9"/>
  <c r="L672" i="9"/>
  <c r="L668" i="9"/>
  <c r="L664" i="9"/>
  <c r="L660" i="9"/>
  <c r="L656" i="9"/>
  <c r="L652" i="9"/>
  <c r="L648" i="9"/>
  <c r="L644" i="9"/>
  <c r="L640" i="9"/>
  <c r="L636" i="9"/>
  <c r="L632" i="9"/>
  <c r="L628" i="9"/>
  <c r="L624" i="9"/>
  <c r="L620" i="9"/>
  <c r="L616" i="9"/>
  <c r="L612" i="9"/>
  <c r="L608" i="9"/>
  <c r="L604" i="9"/>
  <c r="L600" i="9"/>
  <c r="L596" i="9"/>
  <c r="L592" i="9"/>
  <c r="L588" i="9"/>
  <c r="L584" i="9"/>
  <c r="L580" i="9"/>
  <c r="L576" i="9"/>
  <c r="L572" i="9"/>
  <c r="L568" i="9"/>
  <c r="L564" i="9"/>
  <c r="L560" i="9"/>
  <c r="L556" i="9"/>
  <c r="L552" i="9"/>
  <c r="L548" i="9"/>
  <c r="L544" i="9"/>
  <c r="L540" i="9"/>
  <c r="L536" i="9"/>
  <c r="L532" i="9"/>
  <c r="L528" i="9"/>
  <c r="L524" i="9"/>
  <c r="L520" i="9"/>
  <c r="L512" i="9"/>
  <c r="L508" i="9"/>
  <c r="L504" i="9"/>
  <c r="L500" i="9"/>
  <c r="L496" i="9"/>
  <c r="L492" i="9"/>
  <c r="L488" i="9"/>
  <c r="L484" i="9"/>
  <c r="L480" i="9"/>
  <c r="L476" i="9"/>
  <c r="L472" i="9"/>
  <c r="L468" i="9"/>
  <c r="L464" i="9"/>
  <c r="L460" i="9"/>
  <c r="L456" i="9"/>
  <c r="L448" i="9"/>
  <c r="L444" i="9"/>
  <c r="L440" i="9"/>
  <c r="L436" i="9"/>
  <c r="L432" i="9"/>
  <c r="L428" i="9"/>
  <c r="L424" i="9"/>
  <c r="L420" i="9"/>
  <c r="L416" i="9"/>
  <c r="L412" i="9"/>
  <c r="L408" i="9"/>
  <c r="L404" i="9"/>
  <c r="L400" i="9"/>
  <c r="L396" i="9"/>
  <c r="L392" i="9"/>
  <c r="L388" i="9"/>
  <c r="L384" i="9"/>
  <c r="L292" i="9"/>
  <c r="L180" i="9"/>
  <c r="L116" i="9"/>
  <c r="L380" i="9"/>
  <c r="L376" i="9"/>
  <c r="L372" i="9"/>
  <c r="L368" i="9"/>
  <c r="L364" i="9"/>
  <c r="L360" i="9"/>
  <c r="L356" i="9"/>
  <c r="L352" i="9"/>
  <c r="L348" i="9"/>
  <c r="L344" i="9"/>
  <c r="L340" i="9"/>
  <c r="L336" i="9"/>
  <c r="L332" i="9"/>
  <c r="L328" i="9"/>
  <c r="L324" i="9"/>
  <c r="L320" i="9"/>
  <c r="L316" i="9"/>
  <c r="L312" i="9"/>
  <c r="L308" i="9"/>
  <c r="L304" i="9"/>
  <c r="L300" i="9"/>
  <c r="L296" i="9"/>
  <c r="L288" i="9"/>
  <c r="L284" i="9"/>
  <c r="L280" i="9"/>
  <c r="L276" i="9"/>
  <c r="L272" i="9"/>
  <c r="L268" i="9"/>
  <c r="L264" i="9"/>
  <c r="L260" i="9"/>
  <c r="L256" i="9"/>
  <c r="L252" i="9"/>
  <c r="L248" i="9"/>
  <c r="L240" i="9"/>
  <c r="L236" i="9"/>
  <c r="L232" i="9"/>
  <c r="L228" i="9"/>
  <c r="L224" i="9"/>
  <c r="L220" i="9"/>
  <c r="L216" i="9"/>
  <c r="L212" i="9"/>
  <c r="L208" i="9"/>
  <c r="L204" i="9"/>
  <c r="L200" i="9"/>
  <c r="L196" i="9"/>
  <c r="L192" i="9"/>
  <c r="L188" i="9"/>
  <c r="L184" i="9"/>
  <c r="L176" i="9"/>
  <c r="L172" i="9"/>
  <c r="L168" i="9"/>
  <c r="L164" i="9"/>
  <c r="L160" i="9"/>
  <c r="L156" i="9"/>
  <c r="L152" i="9"/>
  <c r="L148" i="9"/>
  <c r="L144" i="9"/>
  <c r="L140" i="9"/>
  <c r="L136" i="9"/>
  <c r="L132" i="9"/>
  <c r="L128" i="9"/>
  <c r="L124" i="9"/>
  <c r="L120" i="9"/>
  <c r="L112" i="9"/>
  <c r="L100" i="9"/>
  <c r="L84" i="9"/>
  <c r="L68" i="9"/>
  <c r="L36" i="9"/>
  <c r="L20" i="9"/>
  <c r="L351" i="9"/>
  <c r="L347" i="9"/>
  <c r="L343" i="9"/>
  <c r="L339" i="9"/>
  <c r="L331" i="9"/>
  <c r="L327" i="9"/>
  <c r="L323" i="9"/>
  <c r="L319" i="9"/>
  <c r="L315" i="9"/>
  <c r="L311" i="9"/>
  <c r="L307" i="9"/>
  <c r="L303" i="9"/>
  <c r="L299" i="9"/>
  <c r="L295" i="9"/>
  <c r="L291" i="9"/>
  <c r="L287" i="9"/>
  <c r="L283" i="9"/>
  <c r="L279" i="9"/>
  <c r="L275" i="9"/>
  <c r="L271" i="9"/>
  <c r="L267" i="9"/>
  <c r="L263" i="9"/>
  <c r="L259" i="9"/>
  <c r="L255" i="9"/>
  <c r="L251" i="9"/>
  <c r="L247" i="9"/>
  <c r="L243" i="9"/>
  <c r="L239" i="9"/>
  <c r="L235" i="9"/>
  <c r="L231" i="9"/>
  <c r="L227" i="9"/>
  <c r="L223" i="9"/>
  <c r="L219" i="9"/>
  <c r="L215" i="9"/>
  <c r="L211" i="9"/>
  <c r="L207" i="9"/>
  <c r="L203" i="9"/>
  <c r="L199" i="9"/>
  <c r="L195" i="9"/>
  <c r="L191" i="9"/>
  <c r="L187" i="9"/>
  <c r="L183" i="9"/>
  <c r="L179" i="9"/>
  <c r="L175" i="9"/>
  <c r="L171" i="9"/>
  <c r="L167" i="9"/>
  <c r="L163" i="9"/>
  <c r="L159" i="9"/>
  <c r="L155" i="9"/>
  <c r="L151" i="9"/>
  <c r="L147" i="9"/>
  <c r="L143" i="9"/>
  <c r="L139" i="9"/>
  <c r="L135" i="9"/>
  <c r="L131" i="9"/>
  <c r="L127" i="9"/>
  <c r="L123" i="9"/>
  <c r="L119" i="9"/>
  <c r="L115" i="9"/>
  <c r="L111" i="9"/>
  <c r="L107" i="9"/>
  <c r="L103" i="9"/>
  <c r="L99" i="9"/>
  <c r="L95" i="9"/>
  <c r="L91" i="9"/>
  <c r="L87" i="9"/>
  <c r="L83" i="9"/>
  <c r="L79" i="9"/>
  <c r="L75" i="9"/>
  <c r="L71" i="9"/>
  <c r="L67" i="9"/>
  <c r="L63" i="9"/>
  <c r="L59" i="9"/>
  <c r="L55" i="9"/>
  <c r="L51" i="9"/>
  <c r="L47" i="9"/>
  <c r="L43" i="9"/>
  <c r="L39" i="9"/>
  <c r="L35" i="9"/>
  <c r="L31" i="9"/>
  <c r="L27" i="9"/>
  <c r="L23" i="9"/>
  <c r="L19" i="9"/>
  <c r="L15" i="9"/>
  <c r="L11" i="9"/>
  <c r="L7" i="9"/>
  <c r="L108" i="9"/>
  <c r="L104" i="9"/>
  <c r="L96" i="9"/>
  <c r="L92" i="9"/>
  <c r="L88" i="9"/>
  <c r="L80" i="9"/>
  <c r="L76" i="9"/>
  <c r="L72" i="9"/>
  <c r="L64" i="9"/>
  <c r="L60" i="9"/>
  <c r="L56" i="9"/>
  <c r="L48" i="9"/>
  <c r="L44" i="9"/>
  <c r="L40" i="9"/>
  <c r="L32" i="9"/>
  <c r="L28" i="9"/>
  <c r="L24" i="9"/>
  <c r="L16" i="9"/>
  <c r="L12" i="9"/>
  <c r="L8" i="9"/>
  <c r="C41" i="2"/>
  <c r="C54" i="2" l="1"/>
  <c r="C62" i="2" l="1"/>
  <c r="B12" i="2" s="1"/>
  <c r="B11" i="2"/>
  <c r="C31" i="2" l="1"/>
  <c r="B9" i="2" s="1"/>
  <c r="B13" i="2" s="1"/>
</calcChain>
</file>

<file path=xl/sharedStrings.xml><?xml version="1.0" encoding="utf-8"?>
<sst xmlns="http://schemas.openxmlformats.org/spreadsheetml/2006/main" count="4307" uniqueCount="3490">
  <si>
    <t>ALLEGANY-LIMES</t>
  </si>
  <si>
    <t>AUSABLE VALLEY</t>
  </si>
  <si>
    <t>BAINBRIDGE GUI</t>
  </si>
  <si>
    <t>BELLEVILLE-HEN</t>
  </si>
  <si>
    <t>BOLIVAR-RICHBG</t>
  </si>
  <si>
    <t>BROADALBIN-PER</t>
  </si>
  <si>
    <t>BRUSHTON MOIRA</t>
  </si>
  <si>
    <t>CALEDONIA MUMF</t>
  </si>
  <si>
    <t>CAMPBELL-SAVON</t>
  </si>
  <si>
    <t>CANISTEO-GREEN</t>
  </si>
  <si>
    <t>CASSADAGA VALL</t>
  </si>
  <si>
    <t>CATTARAUGUS-LI</t>
  </si>
  <si>
    <t>CENTRAL SQUARE</t>
  </si>
  <si>
    <t>CENTRAL VALLEY</t>
  </si>
  <si>
    <t>CHARLOTTE VALL</t>
  </si>
  <si>
    <t>CHENANGO VALLE</t>
  </si>
  <si>
    <t>CHERRY VLY-SPR</t>
  </si>
  <si>
    <t>CLEVELAND HILL</t>
  </si>
  <si>
    <t>CLYDE-SAVANNAH</t>
  </si>
  <si>
    <t>COBLESKL-RICHM</t>
  </si>
  <si>
    <t>COLTON PIERREP</t>
  </si>
  <si>
    <t>EAST BLOOMFIEL</t>
  </si>
  <si>
    <t>EAST ROCHESTER</t>
  </si>
  <si>
    <t>ELMIRA HEIGHTS</t>
  </si>
  <si>
    <t>FONDA FULTONVI</t>
  </si>
  <si>
    <t>FRANKFORT-SCHU</t>
  </si>
  <si>
    <t>GENESEE VALLEY</t>
  </si>
  <si>
    <t>GILBOA CONESVI</t>
  </si>
  <si>
    <t>GLBTSVLLE-MT U</t>
  </si>
  <si>
    <t>GLENS FALLS CO</t>
  </si>
  <si>
    <t>GORHAM-MIDDLES</t>
  </si>
  <si>
    <t>GRGETWN-SO OTS</t>
  </si>
  <si>
    <t>HADLEY LUZERNE</t>
  </si>
  <si>
    <t>HOLLAND PATENT</t>
  </si>
  <si>
    <t>JASPER-TRPSBRG</t>
  </si>
  <si>
    <t>JOHNSON   CITY</t>
  </si>
  <si>
    <t>JORDAN ELBRIDG</t>
  </si>
  <si>
    <t>LIVINGSTON MAN</t>
  </si>
  <si>
    <t>MADRID WADDING</t>
  </si>
  <si>
    <t>MANCHSTR-SHRTS</t>
  </si>
  <si>
    <t>MORRISVILLE EA</t>
  </si>
  <si>
    <t>N. ROSE-WOLCOT</t>
  </si>
  <si>
    <t>NORTHRN ADIRON</t>
  </si>
  <si>
    <t>NORWOOD NORFOL</t>
  </si>
  <si>
    <t>OAKFIELD ALABA</t>
  </si>
  <si>
    <t>ODESSA MONTOUR</t>
  </si>
  <si>
    <t>OP-EPH-ST JHNS</t>
  </si>
  <si>
    <t>OTEGO-UNADILLA</t>
  </si>
  <si>
    <t>OWEGO-APALACHI</t>
  </si>
  <si>
    <t>PHELPS-CLIFTON</t>
  </si>
  <si>
    <t>RICHFIELD SPRI</t>
  </si>
  <si>
    <t>ROYALTON HARTL</t>
  </si>
  <si>
    <t>SACKETS HARBOR</t>
  </si>
  <si>
    <t>SHARON SPRINGS</t>
  </si>
  <si>
    <t>SHERBURNE EARL</t>
  </si>
  <si>
    <t>SOUTHERN CAYUG</t>
  </si>
  <si>
    <t>SPENCER VAN ET</t>
  </si>
  <si>
    <t>SPRINGVILLE-GR</t>
  </si>
  <si>
    <t>ST REGIS FALLS</t>
  </si>
  <si>
    <t>STOCKBRIDGE VA</t>
  </si>
  <si>
    <t>THOUSAND ISLAN</t>
  </si>
  <si>
    <t>UNION-ENDICOTT</t>
  </si>
  <si>
    <t>VAN HORNSVILLE</t>
  </si>
  <si>
    <t>WAYLAND-COHOCT</t>
  </si>
  <si>
    <t>WEST CANADA VA</t>
  </si>
  <si>
    <t>YORKSHRE-PIONE</t>
  </si>
  <si>
    <t>Calculation Of Score</t>
  </si>
  <si>
    <t>Part 1</t>
  </si>
  <si>
    <t>Part 2</t>
  </si>
  <si>
    <t>Part 3</t>
  </si>
  <si>
    <t>of 20</t>
  </si>
  <si>
    <t>Total</t>
  </si>
  <si>
    <t>of 100</t>
  </si>
  <si>
    <t>6 Digit BEDS Code -&gt;</t>
  </si>
  <si>
    <t>Good</t>
  </si>
  <si>
    <t>Fair</t>
  </si>
  <si>
    <t>Poor</t>
  </si>
  <si>
    <t>N/A</t>
  </si>
  <si>
    <t>Points:</t>
  </si>
  <si>
    <t>Scale2</t>
  </si>
  <si>
    <t>Scale3</t>
  </si>
  <si>
    <t>Very Good</t>
  </si>
  <si>
    <t>Comments:</t>
  </si>
  <si>
    <t>Total Part 1:</t>
  </si>
  <si>
    <t>Total Part 2:</t>
  </si>
  <si>
    <t>Please Select</t>
  </si>
  <si>
    <t>Scale4</t>
  </si>
  <si>
    <t>Total Part 3:</t>
  </si>
  <si>
    <t>Scale5</t>
  </si>
  <si>
    <t>Scale6</t>
  </si>
  <si>
    <t>Reviewer Information</t>
  </si>
  <si>
    <t xml:space="preserve">Initials: </t>
  </si>
  <si>
    <t>Date:</t>
  </si>
  <si>
    <t xml:space="preserve">District Name -&gt;                      </t>
  </si>
  <si>
    <r>
      <t xml:space="preserve">Proposal #:  </t>
    </r>
    <r>
      <rPr>
        <b/>
        <sz val="10"/>
        <color theme="1"/>
        <rFont val="Calibri"/>
        <family val="2"/>
        <scheme val="minor"/>
      </rPr>
      <t>Enter the PK # in the blue box below.</t>
    </r>
  </si>
  <si>
    <r>
      <rPr>
        <b/>
        <sz val="10"/>
        <color theme="1"/>
        <rFont val="Calibri"/>
        <family val="2"/>
        <scheme val="minor"/>
      </rPr>
      <t>Very Good</t>
    </r>
    <r>
      <rPr>
        <sz val="10"/>
        <color theme="1"/>
        <rFont val="Calibri"/>
        <family val="2"/>
        <scheme val="minor"/>
      </rPr>
      <t xml:space="preserve"> - Specific, comprehensive and appropriate. Complete, detailed, and clearly articulated information as to how the criteria are met.  Well-conceived and thoroughly developed ideas.</t>
    </r>
  </si>
  <si>
    <r>
      <rPr>
        <b/>
        <sz val="10"/>
        <color theme="1"/>
        <rFont val="Calibri"/>
        <family val="2"/>
        <scheme val="minor"/>
      </rPr>
      <t>Good</t>
    </r>
    <r>
      <rPr>
        <sz val="10"/>
        <color theme="1"/>
        <rFont val="Calibri"/>
        <family val="2"/>
        <scheme val="minor"/>
      </rPr>
      <t xml:space="preserve"> - General but sufficient detail. Adequate information as to how the criteria are met, but some areas are not fully explained and/or questions remain.  Some minor inconsistencies and weaknesses.  </t>
    </r>
  </si>
  <si>
    <r>
      <rPr>
        <b/>
        <sz val="10"/>
        <color theme="1"/>
        <rFont val="Calibri"/>
        <family val="2"/>
        <scheme val="minor"/>
      </rPr>
      <t>Fair</t>
    </r>
    <r>
      <rPr>
        <sz val="10"/>
        <color theme="1"/>
        <rFont val="Calibri"/>
        <family val="2"/>
        <scheme val="minor"/>
      </rPr>
      <t xml:space="preserve"> - Sketchy and non-specific.  Criteria appear to be minimally met, but limited information is provided about approach and strategies.  Lacks focus and detail.</t>
    </r>
  </si>
  <si>
    <r>
      <rPr>
        <b/>
        <sz val="10"/>
        <color theme="1"/>
        <rFont val="Calibri"/>
        <family val="2"/>
        <scheme val="minor"/>
      </rPr>
      <t>Poor</t>
    </r>
    <r>
      <rPr>
        <sz val="10"/>
        <color theme="1"/>
        <rFont val="Calibri"/>
        <family val="2"/>
        <scheme val="minor"/>
      </rPr>
      <t xml:space="preserve"> - Does not meet the criteria, fails to provide information, provides inaccurate or inappropriate information, or provides information that requires substantial clarification as to how the criteria are met.</t>
    </r>
  </si>
  <si>
    <r>
      <rPr>
        <b/>
        <sz val="10"/>
        <color theme="1"/>
        <rFont val="Calibri"/>
        <family val="2"/>
        <scheme val="minor"/>
      </rPr>
      <t>N/A</t>
    </r>
    <r>
      <rPr>
        <sz val="10"/>
        <color theme="1"/>
        <rFont val="Calibri"/>
        <family val="2"/>
        <scheme val="minor"/>
      </rPr>
      <t xml:space="preserve"> - Does not address the criteria or simply re-states the criteria.</t>
    </r>
  </si>
  <si>
    <t>Reviewer Rating Guidelines:</t>
  </si>
  <si>
    <t>ADDISON</t>
  </si>
  <si>
    <t>ADIRONDACK</t>
  </si>
  <si>
    <t>AFTON</t>
  </si>
  <si>
    <t>AKRON</t>
  </si>
  <si>
    <t>ALBANY</t>
  </si>
  <si>
    <t>ALBION</t>
  </si>
  <si>
    <t>ALEXANDER</t>
  </si>
  <si>
    <t>ALEXANDRIA</t>
  </si>
  <si>
    <t>ALFRED ALMOND</t>
  </si>
  <si>
    <t>ALTMAR PARISH</t>
  </si>
  <si>
    <t>AMITYVILLE</t>
  </si>
  <si>
    <t>AMSTERDAM</t>
  </si>
  <si>
    <t>ANDOVER</t>
  </si>
  <si>
    <t>ARGYLE</t>
  </si>
  <si>
    <t>ARKPORT</t>
  </si>
  <si>
    <t>ATTICA</t>
  </si>
  <si>
    <t>AUBURN</t>
  </si>
  <si>
    <t>AVOCA</t>
  </si>
  <si>
    <t>AVON</t>
  </si>
  <si>
    <t>BARKER</t>
  </si>
  <si>
    <t>BATAVIA</t>
  </si>
  <si>
    <t>BATH</t>
  </si>
  <si>
    <t>BAY SHORE</t>
  </si>
  <si>
    <t>BEACON</t>
  </si>
  <si>
    <t>BEAVER RIVER</t>
  </si>
  <si>
    <t>BEEKMANTOWN</t>
  </si>
  <si>
    <t>BELFAST</t>
  </si>
  <si>
    <t>BERLIN</t>
  </si>
  <si>
    <t>BERNE KNOX</t>
  </si>
  <si>
    <t>BINGHAMTON</t>
  </si>
  <si>
    <t>BRADFORD</t>
  </si>
  <si>
    <t>BRASHER FALLS</t>
  </si>
  <si>
    <t>BRENTWOOD</t>
  </si>
  <si>
    <t>BROCKPORT</t>
  </si>
  <si>
    <t>BROCTON</t>
  </si>
  <si>
    <t>BROOKFIELD</t>
  </si>
  <si>
    <t>BRUNSWICK CENT</t>
  </si>
  <si>
    <t>BUFFALO</t>
  </si>
  <si>
    <t>BYRON BERGEN</t>
  </si>
  <si>
    <t>CAIRO-DURHAM</t>
  </si>
  <si>
    <t>CAMBRIDGE</t>
  </si>
  <si>
    <t>CAMDEN</t>
  </si>
  <si>
    <t>CANAJOHARIE</t>
  </si>
  <si>
    <t>CANASERAGA</t>
  </si>
  <si>
    <t>CANASTOTA</t>
  </si>
  <si>
    <t>CANDOR</t>
  </si>
  <si>
    <t>CANTON</t>
  </si>
  <si>
    <t>CARTHAGE</t>
  </si>
  <si>
    <t>CATO MERIDIAN</t>
  </si>
  <si>
    <t>CATSKILL</t>
  </si>
  <si>
    <t>CAZENOVIA</t>
  </si>
  <si>
    <t>CENTRAL ISLIP</t>
  </si>
  <si>
    <t>CHATEAUGAY</t>
  </si>
  <si>
    <t>CHAZY</t>
  </si>
  <si>
    <t>CHEEKTOWAGA</t>
  </si>
  <si>
    <t>CHENANGO FORKS</t>
  </si>
  <si>
    <t>CHITTENANGO</t>
  </si>
  <si>
    <t>CINCINNATUS</t>
  </si>
  <si>
    <t>CLIFTON FINE</t>
  </si>
  <si>
    <t>CLYMER</t>
  </si>
  <si>
    <t>COHOES</t>
  </si>
  <si>
    <t>COOPERSTOWN</t>
  </si>
  <si>
    <t>COPAKE-TACONIC</t>
  </si>
  <si>
    <t>COPENHAGEN</t>
  </si>
  <si>
    <t>COPIAGUE</t>
  </si>
  <si>
    <t>CORINTH</t>
  </si>
  <si>
    <t>CORNING</t>
  </si>
  <si>
    <t>CORTLAND</t>
  </si>
  <si>
    <t>COXSACKIE ATHE</t>
  </si>
  <si>
    <t>CROWN POINT</t>
  </si>
  <si>
    <t>CUBA-RUSHFORD</t>
  </si>
  <si>
    <t>DALTON-NUNDA</t>
  </si>
  <si>
    <t>DANSVILLE</t>
  </si>
  <si>
    <t>DE RUYTER</t>
  </si>
  <si>
    <t>DEER PARK</t>
  </si>
  <si>
    <t>DELHI</t>
  </si>
  <si>
    <t>DEPEW</t>
  </si>
  <si>
    <t>DEPOSIT</t>
  </si>
  <si>
    <t>DOLGEVILLE</t>
  </si>
  <si>
    <t>DOVER</t>
  </si>
  <si>
    <t>DOWNSVILLE</t>
  </si>
  <si>
    <t>DRYDEN</t>
  </si>
  <si>
    <t>DUANESBURG</t>
  </si>
  <si>
    <t>DUNDEE</t>
  </si>
  <si>
    <t>DUNKIRK</t>
  </si>
  <si>
    <t>E SYRACUSE-MIN</t>
  </si>
  <si>
    <t>E. IRONDEQUOIT</t>
  </si>
  <si>
    <t>EAST RAMAPO</t>
  </si>
  <si>
    <t>EDMESTON</t>
  </si>
  <si>
    <t>EDWARDS-KNOX</t>
  </si>
  <si>
    <t>ELBA</t>
  </si>
  <si>
    <t>ELDRED</t>
  </si>
  <si>
    <t>ELIZABETHTOWN</t>
  </si>
  <si>
    <t>ELLENVILLE</t>
  </si>
  <si>
    <t>ELMIRA</t>
  </si>
  <si>
    <t>ELMONT</t>
  </si>
  <si>
    <t>EVANS-BRANT</t>
  </si>
  <si>
    <t>FABIUS-POMPEY</t>
  </si>
  <si>
    <t>FALCONER</t>
  </si>
  <si>
    <t>FILLMORE</t>
  </si>
  <si>
    <t>FORESTVILLE</t>
  </si>
  <si>
    <t>FORT ANN</t>
  </si>
  <si>
    <t>FORT EDWARD</t>
  </si>
  <si>
    <t>FORT PLAIN</t>
  </si>
  <si>
    <t>FRANKLIN</t>
  </si>
  <si>
    <t>FRANKLINVILLE</t>
  </si>
  <si>
    <t>FREDONIA</t>
  </si>
  <si>
    <t>FREEPORT</t>
  </si>
  <si>
    <t>FREWSBURG</t>
  </si>
  <si>
    <t>FRIENDSHIP</t>
  </si>
  <si>
    <t>FULTON</t>
  </si>
  <si>
    <t>GALWAY</t>
  </si>
  <si>
    <t>GANANDA</t>
  </si>
  <si>
    <t>GATES CHILI</t>
  </si>
  <si>
    <t>GENERAL BROWN</t>
  </si>
  <si>
    <t>GENESEO</t>
  </si>
  <si>
    <t>GENEVA</t>
  </si>
  <si>
    <t>GERMANTOWN</t>
  </si>
  <si>
    <t>GLEN COVE</t>
  </si>
  <si>
    <t>GLENS FALLS</t>
  </si>
  <si>
    <t>GLOVERSVILLE</t>
  </si>
  <si>
    <t>GOUVERNEUR</t>
  </si>
  <si>
    <t>GOWANDA</t>
  </si>
  <si>
    <t>GRANVILLE</t>
  </si>
  <si>
    <t>GREECE</t>
  </si>
  <si>
    <t>GREEN ISLAND</t>
  </si>
  <si>
    <t>GREENE</t>
  </si>
  <si>
    <t>GREENVILLE</t>
  </si>
  <si>
    <t>GREENWICH</t>
  </si>
  <si>
    <t>GROTON</t>
  </si>
  <si>
    <t>HAMILTON</t>
  </si>
  <si>
    <t>HAMMOND</t>
  </si>
  <si>
    <t>HAMMONDSPORT</t>
  </si>
  <si>
    <t>HANCOCK</t>
  </si>
  <si>
    <t>HANNIBAL</t>
  </si>
  <si>
    <t>HARPURSVILLE</t>
  </si>
  <si>
    <t>HARRISVILLE</t>
  </si>
  <si>
    <t>HARTFORD</t>
  </si>
  <si>
    <t>HAVERSTRAW-ST</t>
  </si>
  <si>
    <t>HEMPSTEAD</t>
  </si>
  <si>
    <t>HERKIMER</t>
  </si>
  <si>
    <t>HERMON DEKALB</t>
  </si>
  <si>
    <t>HEUVELTON</t>
  </si>
  <si>
    <t>HIGHLAND FALLS</t>
  </si>
  <si>
    <t>HINSDALE</t>
  </si>
  <si>
    <t>HOLLAND</t>
  </si>
  <si>
    <t>HOLLEY</t>
  </si>
  <si>
    <t>HOMER</t>
  </si>
  <si>
    <t>HONEOYE</t>
  </si>
  <si>
    <t>HOOSIC VALLEY</t>
  </si>
  <si>
    <t>HOOSICK FALLS</t>
  </si>
  <si>
    <t>HORNELL</t>
  </si>
  <si>
    <t>HUDSON</t>
  </si>
  <si>
    <t>HUDSON FALLS</t>
  </si>
  <si>
    <t>INDIAN RIVER</t>
  </si>
  <si>
    <t>JAMESTOWN</t>
  </si>
  <si>
    <t>JEFFERSON</t>
  </si>
  <si>
    <t>JOHNSBURG</t>
  </si>
  <si>
    <t>JOHNSTOWN</t>
  </si>
  <si>
    <t>KENDALL</t>
  </si>
  <si>
    <t>KENMORE</t>
  </si>
  <si>
    <t>KINGSTON</t>
  </si>
  <si>
    <t>KIRYAS JOEL</t>
  </si>
  <si>
    <t>LA FARGEVILLE</t>
  </si>
  <si>
    <t>LA FAYETTE</t>
  </si>
  <si>
    <t>LACKAWANNA</t>
  </si>
  <si>
    <t>LANSINGBURGH</t>
  </si>
  <si>
    <t>LAURENS</t>
  </si>
  <si>
    <t>LE ROY</t>
  </si>
  <si>
    <t>LETCHWORTH</t>
  </si>
  <si>
    <t>LIBERTY</t>
  </si>
  <si>
    <t>LISBON</t>
  </si>
  <si>
    <t>LITTLE FALLS</t>
  </si>
  <si>
    <t>LIVERPOOL</t>
  </si>
  <si>
    <t>LIVONIA</t>
  </si>
  <si>
    <t>LOCKPORT</t>
  </si>
  <si>
    <t>LONGWOOD</t>
  </si>
  <si>
    <t>LOWVILLE</t>
  </si>
  <si>
    <t>LYME</t>
  </si>
  <si>
    <t>LYNCOURT</t>
  </si>
  <si>
    <t>LYNDONVILLE</t>
  </si>
  <si>
    <t>LYONS</t>
  </si>
  <si>
    <t>MADISON</t>
  </si>
  <si>
    <t>MAINE ENDWELL</t>
  </si>
  <si>
    <t>MALONE</t>
  </si>
  <si>
    <t>MARATHON</t>
  </si>
  <si>
    <t>MARGARETVILLE</t>
  </si>
  <si>
    <t>MARION</t>
  </si>
  <si>
    <t>MARYVALE</t>
  </si>
  <si>
    <t>MASSENA</t>
  </si>
  <si>
    <t>MAYFIELD</t>
  </si>
  <si>
    <t>MCGRAW</t>
  </si>
  <si>
    <t>MECHANICVILLE</t>
  </si>
  <si>
    <t>MEDINA</t>
  </si>
  <si>
    <t>MEXICO</t>
  </si>
  <si>
    <t>MIDDLEBURGH</t>
  </si>
  <si>
    <t>MIDDLETOWN</t>
  </si>
  <si>
    <t>MILFORD</t>
  </si>
  <si>
    <t>MINERVA</t>
  </si>
  <si>
    <t>MONTICELLO</t>
  </si>
  <si>
    <t>MORAVIA</t>
  </si>
  <si>
    <t>MORIAH</t>
  </si>
  <si>
    <t>MORRIS</t>
  </si>
  <si>
    <t>MORRISTOWN</t>
  </si>
  <si>
    <t>MOUNT MORRIS</t>
  </si>
  <si>
    <t>MOUNT VERNON</t>
  </si>
  <si>
    <t>N. TONAWANDA</t>
  </si>
  <si>
    <t>NAPLES</t>
  </si>
  <si>
    <t>NEW YORK CITY</t>
  </si>
  <si>
    <t>NEW YORK MILLS</t>
  </si>
  <si>
    <t>NEWARK</t>
  </si>
  <si>
    <t>NEWARK VALLEY</t>
  </si>
  <si>
    <t>NEWBURGH</t>
  </si>
  <si>
    <t>NEWFANE</t>
  </si>
  <si>
    <t>NEWFIELD</t>
  </si>
  <si>
    <t>NIAGARA FALLS</t>
  </si>
  <si>
    <t>NIAGARA WHEATF</t>
  </si>
  <si>
    <t>NORTH COLLINS</t>
  </si>
  <si>
    <t>NORTH SYRACUSE</t>
  </si>
  <si>
    <t>NORTHEAST</t>
  </si>
  <si>
    <t>NORTHEASTERN</t>
  </si>
  <si>
    <t>NORTHVILLE</t>
  </si>
  <si>
    <t>NORWICH</t>
  </si>
  <si>
    <t>OGDENSBURG</t>
  </si>
  <si>
    <t>OLEAN</t>
  </si>
  <si>
    <t>ONEIDA CITY</t>
  </si>
  <si>
    <t>ONEONTA</t>
  </si>
  <si>
    <t>ONONDAGA</t>
  </si>
  <si>
    <t>ORISKANY</t>
  </si>
  <si>
    <t>OSSINING</t>
  </si>
  <si>
    <t>OSWEGO</t>
  </si>
  <si>
    <t>OXFORD</t>
  </si>
  <si>
    <t>PALMYRA-MACEDO</t>
  </si>
  <si>
    <t>PANAMA</t>
  </si>
  <si>
    <t>PARISHVILLE</t>
  </si>
  <si>
    <t>PATCHOGUE-MEDF</t>
  </si>
  <si>
    <t>PAVILION</t>
  </si>
  <si>
    <t>PEEKSKILL</t>
  </si>
  <si>
    <t>PEMBROKE</t>
  </si>
  <si>
    <t>PENN  YAN</t>
  </si>
  <si>
    <t>PERRY</t>
  </si>
  <si>
    <t>PERU</t>
  </si>
  <si>
    <t>PHOENIX</t>
  </si>
  <si>
    <t>PINE BUSH</t>
  </si>
  <si>
    <t>PINE VALLEY</t>
  </si>
  <si>
    <t>PLATTSBURGH</t>
  </si>
  <si>
    <t>POLAND</t>
  </si>
  <si>
    <t>PORT BYRON</t>
  </si>
  <si>
    <t>PORT CHESTER</t>
  </si>
  <si>
    <t>PORT JERVIS</t>
  </si>
  <si>
    <t>PORTVILLE</t>
  </si>
  <si>
    <t>POTSDAM</t>
  </si>
  <si>
    <t>POUGHKEEPSIE</t>
  </si>
  <si>
    <t>PRATTSBURG</t>
  </si>
  <si>
    <t>PULASKI</t>
  </si>
  <si>
    <t>PUTNAM</t>
  </si>
  <si>
    <t>RANDOLPH</t>
  </si>
  <si>
    <t>RAVENA COEYMAN</t>
  </si>
  <si>
    <t>RED CREEK</t>
  </si>
  <si>
    <t>REMSEN</t>
  </si>
  <si>
    <t>RENSSELAER</t>
  </si>
  <si>
    <t>RIPLEY</t>
  </si>
  <si>
    <t>RIVERHEAD</t>
  </si>
  <si>
    <t>ROCHESTER</t>
  </si>
  <si>
    <t>ROME</t>
  </si>
  <si>
    <t>ROMULUS</t>
  </si>
  <si>
    <t>RONDOUT VALLEY</t>
  </si>
  <si>
    <t>ROOSEVELT</t>
  </si>
  <si>
    <t>ROSCOE</t>
  </si>
  <si>
    <t>ROXBURY</t>
  </si>
  <si>
    <t>S. JEFFERSON</t>
  </si>
  <si>
    <t>S. KORTRIGHT</t>
  </si>
  <si>
    <t>SALAMANCA</t>
  </si>
  <si>
    <t>SALEM</t>
  </si>
  <si>
    <t>SALMON RIVER</t>
  </si>
  <si>
    <t>SANDY CREEK</t>
  </si>
  <si>
    <t>SARANAC</t>
  </si>
  <si>
    <t>SARANAC LAKE</t>
  </si>
  <si>
    <t>SAUGERTIES</t>
  </si>
  <si>
    <t>SAUQUOIT VALLE</t>
  </si>
  <si>
    <t>SCHENECTADY</t>
  </si>
  <si>
    <t>SCHENEVUS</t>
  </si>
  <si>
    <t>SCHOHARIE</t>
  </si>
  <si>
    <t>SCHUYLERVILLE</t>
  </si>
  <si>
    <t>SCIO</t>
  </si>
  <si>
    <t>SENECA FALLS</t>
  </si>
  <si>
    <t>SHERMAN</t>
  </si>
  <si>
    <t>SHERRILL</t>
  </si>
  <si>
    <t>SIDNEY</t>
  </si>
  <si>
    <t>SILVER CREEK</t>
  </si>
  <si>
    <t>SLOAN</t>
  </si>
  <si>
    <t>SODUS</t>
  </si>
  <si>
    <t>SOLVAY</t>
  </si>
  <si>
    <t>SOUTH COUNTRY</t>
  </si>
  <si>
    <t>SOUTH LEWIS</t>
  </si>
  <si>
    <t>SOUTH SENECA</t>
  </si>
  <si>
    <t>SOUTHWESTERN</t>
  </si>
  <si>
    <t>STAMFORD</t>
  </si>
  <si>
    <t>SULLIVAN WEST</t>
  </si>
  <si>
    <t>SUSQUEHANNA VA</t>
  </si>
  <si>
    <t>SYRACUSE</t>
  </si>
  <si>
    <t>TICONDEROGA</t>
  </si>
  <si>
    <t>TIOGA</t>
  </si>
  <si>
    <t>TONAWANDA</t>
  </si>
  <si>
    <t>TRI VALLEY</t>
  </si>
  <si>
    <t>TROY</t>
  </si>
  <si>
    <t>TRUMANSBURG</t>
  </si>
  <si>
    <t>TULLY</t>
  </si>
  <si>
    <t>TUPPER LAKE</t>
  </si>
  <si>
    <t>UNADILLA</t>
  </si>
  <si>
    <t>UNION SPRINGS</t>
  </si>
  <si>
    <t>UNIONDALE</t>
  </si>
  <si>
    <t>UTICA</t>
  </si>
  <si>
    <t>VALLEY-MONTGMR</t>
  </si>
  <si>
    <t>WALTON</t>
  </si>
  <si>
    <t>WARRENSBURG</t>
  </si>
  <si>
    <t>WARSAW</t>
  </si>
  <si>
    <t>WATERFORD</t>
  </si>
  <si>
    <t>WATERLOO CENT</t>
  </si>
  <si>
    <t>WATERTOWN</t>
  </si>
  <si>
    <t>WATERVILLE</t>
  </si>
  <si>
    <t>WATERVLIET</t>
  </si>
  <si>
    <t>WATKINS GLEN</t>
  </si>
  <si>
    <t>WAVERLY</t>
  </si>
  <si>
    <t>WEEDSPORT</t>
  </si>
  <si>
    <t>WELLSVILLE</t>
  </si>
  <si>
    <t>WEST VALLEY</t>
  </si>
  <si>
    <t>WESTBURY</t>
  </si>
  <si>
    <t>WESTFIELD</t>
  </si>
  <si>
    <t>WESTMORELAND</t>
  </si>
  <si>
    <t>WESTPORT</t>
  </si>
  <si>
    <t>WHEATLAND CHIL</t>
  </si>
  <si>
    <t>WHITEHALL</t>
  </si>
  <si>
    <t>WHITESBORO</t>
  </si>
  <si>
    <t>WHITESVILLE</t>
  </si>
  <si>
    <t>WHITNEY POINT</t>
  </si>
  <si>
    <t>WILLIAM FLOYD</t>
  </si>
  <si>
    <t>WILLIAMSON</t>
  </si>
  <si>
    <t>WILLSBORO</t>
  </si>
  <si>
    <t>WILSON</t>
  </si>
  <si>
    <t>WINDSOR</t>
  </si>
  <si>
    <t>WORCESTER</t>
  </si>
  <si>
    <t>WYANDANCH</t>
  </si>
  <si>
    <t>YONKERS</t>
  </si>
  <si>
    <t>YORK</t>
  </si>
  <si>
    <r>
      <t xml:space="preserve">The applicant describes how they will meet each of the </t>
    </r>
    <r>
      <rPr>
        <b/>
        <sz val="11"/>
        <color theme="1"/>
        <rFont val="Calibri"/>
        <family val="2"/>
        <scheme val="minor"/>
      </rPr>
      <t xml:space="preserve">four </t>
    </r>
    <r>
      <rPr>
        <sz val="11"/>
        <color theme="1"/>
        <rFont val="Calibri"/>
        <family val="2"/>
        <scheme val="minor"/>
      </rPr>
      <t xml:space="preserve">standards for </t>
    </r>
    <r>
      <rPr>
        <b/>
        <sz val="11"/>
        <color theme="1"/>
        <rFont val="Calibri"/>
        <family val="2"/>
        <scheme val="minor"/>
      </rPr>
      <t>Curriculum, Planning and Implementation</t>
    </r>
    <r>
      <rPr>
        <sz val="11"/>
        <color theme="1"/>
        <rFont val="Calibri"/>
        <family val="2"/>
        <scheme val="minor"/>
      </rPr>
      <t xml:space="preserve">.  The description provides complete, detailed and clearly articulated information as to the policies, processes, procedures and action steps the district has implemented or will implement. </t>
    </r>
    <r>
      <rPr>
        <b/>
        <sz val="11"/>
        <color theme="1"/>
        <rFont val="Calibri"/>
        <family val="2"/>
        <scheme val="minor"/>
      </rPr>
      <t>(7 points)</t>
    </r>
  </si>
  <si>
    <r>
      <t xml:space="preserve">The applicant describes how they will meet each of the </t>
    </r>
    <r>
      <rPr>
        <b/>
        <sz val="11"/>
        <color theme="1"/>
        <rFont val="Calibri"/>
        <family val="2"/>
        <scheme val="minor"/>
      </rPr>
      <t>four</t>
    </r>
    <r>
      <rPr>
        <sz val="11"/>
        <color theme="1"/>
        <rFont val="Calibri"/>
        <family val="2"/>
        <scheme val="minor"/>
      </rPr>
      <t xml:space="preserve"> standards for </t>
    </r>
    <r>
      <rPr>
        <b/>
        <sz val="11"/>
        <color theme="1"/>
        <rFont val="Calibri"/>
        <family val="2"/>
        <scheme val="minor"/>
      </rPr>
      <t>Child Screening and Assessment</t>
    </r>
    <r>
      <rPr>
        <sz val="11"/>
        <color theme="1"/>
        <rFont val="Calibri"/>
        <family val="2"/>
        <scheme val="minor"/>
      </rPr>
      <t xml:space="preserve">.  The description provides complete, detailed and clearly articulated information as to the policies, processes, procedures and action steps the district has implemented or will implement. </t>
    </r>
    <r>
      <rPr>
        <b/>
        <sz val="11"/>
        <color theme="1"/>
        <rFont val="Calibri"/>
        <family val="2"/>
        <scheme val="minor"/>
      </rPr>
      <t>(6 points)</t>
    </r>
  </si>
  <si>
    <r>
      <t xml:space="preserve">The applicant describes how they will meet each of the </t>
    </r>
    <r>
      <rPr>
        <b/>
        <sz val="11"/>
        <color theme="1"/>
        <rFont val="Calibri"/>
        <family val="2"/>
        <scheme val="minor"/>
      </rPr>
      <t xml:space="preserve">three </t>
    </r>
    <r>
      <rPr>
        <sz val="11"/>
        <color theme="1"/>
        <rFont val="Calibri"/>
        <family val="2"/>
        <scheme val="minor"/>
      </rPr>
      <t xml:space="preserve">standards for </t>
    </r>
    <r>
      <rPr>
        <b/>
        <sz val="11"/>
        <color theme="1"/>
        <rFont val="Calibri"/>
        <family val="2"/>
        <scheme val="minor"/>
      </rPr>
      <t>Classroom Environment</t>
    </r>
    <r>
      <rPr>
        <sz val="11"/>
        <color theme="1"/>
        <rFont val="Calibri"/>
        <family val="2"/>
        <scheme val="minor"/>
      </rPr>
      <t xml:space="preserve">.  The description provides complete, detailed and clearly articulated information as to the policies, processes, procedures and action steps the district has implemented or will implement. </t>
    </r>
    <r>
      <rPr>
        <b/>
        <sz val="11"/>
        <color theme="1"/>
        <rFont val="Calibri"/>
        <family val="2"/>
        <scheme val="minor"/>
      </rPr>
      <t>(7 points)</t>
    </r>
  </si>
  <si>
    <t>Enter your initials and the date of the review in the shaded boxes.</t>
  </si>
  <si>
    <t>PKRFP1</t>
  </si>
  <si>
    <t>INC</t>
  </si>
  <si>
    <t>REP</t>
  </si>
  <si>
    <t>BETHLEHEM</t>
  </si>
  <si>
    <t>SOUTH COLONIE</t>
  </si>
  <si>
    <t>MENANDS</t>
  </si>
  <si>
    <t>NORTH COLONIE</t>
  </si>
  <si>
    <t>GUILDERLAND</t>
  </si>
  <si>
    <t>VOORHEESVILLE</t>
  </si>
  <si>
    <t>VESTAL</t>
  </si>
  <si>
    <t>ELLICOTTVILLE</t>
  </si>
  <si>
    <t>CHAUTAUQUA</t>
  </si>
  <si>
    <t>BEMUS POINT</t>
  </si>
  <si>
    <t>HORSEHEADS</t>
  </si>
  <si>
    <t>CHATHAM</t>
  </si>
  <si>
    <t>KINDERHOOK</t>
  </si>
  <si>
    <t>NEW LEBANON</t>
  </si>
  <si>
    <t>ANDES</t>
  </si>
  <si>
    <t>HYDE PARK</t>
  </si>
  <si>
    <t>PAWLING</t>
  </si>
  <si>
    <t>PINE PLAINS</t>
  </si>
  <si>
    <t>ARLINGTON</t>
  </si>
  <si>
    <t>SPACKENKILL</t>
  </si>
  <si>
    <t>RED HOOK</t>
  </si>
  <si>
    <t>RHINEBECK</t>
  </si>
  <si>
    <t>WAPPINGERS</t>
  </si>
  <si>
    <t>MILLBROOK</t>
  </si>
  <si>
    <t>ALDEN</t>
  </si>
  <si>
    <t>AMHERST</t>
  </si>
  <si>
    <t>WILLIAMSVILLE</t>
  </si>
  <si>
    <t>SWEET HOME</t>
  </si>
  <si>
    <t>EAST AURORA</t>
  </si>
  <si>
    <t>CLARENCE</t>
  </si>
  <si>
    <t>EDEN</t>
  </si>
  <si>
    <t>IROQUOIS</t>
  </si>
  <si>
    <t>GRAND ISLAND</t>
  </si>
  <si>
    <t>HAMBURG</t>
  </si>
  <si>
    <t>FRONTIER</t>
  </si>
  <si>
    <t>LANCASTER</t>
  </si>
  <si>
    <t>ORCHARD PARK</t>
  </si>
  <si>
    <t>WEST SENECA</t>
  </si>
  <si>
    <t>KEENE</t>
  </si>
  <si>
    <t>NEWCOMB</t>
  </si>
  <si>
    <t>LAKE PLACID</t>
  </si>
  <si>
    <t>SCHROON LAKE</t>
  </si>
  <si>
    <t>WHEELERVILLE</t>
  </si>
  <si>
    <t>HUNTER TANNERS</t>
  </si>
  <si>
    <t>WINDHAM ASHLAN</t>
  </si>
  <si>
    <t>INDIAN LAKE</t>
  </si>
  <si>
    <t>LAKE PLEASANT</t>
  </si>
  <si>
    <t>LONG LAKE</t>
  </si>
  <si>
    <t>WELLS</t>
  </si>
  <si>
    <t>TOWN OF WEBB</t>
  </si>
  <si>
    <t>MT MARKHAM CSD</t>
  </si>
  <si>
    <t>BRIGHTON</t>
  </si>
  <si>
    <t>W. IRONDEQUOIT</t>
  </si>
  <si>
    <t>HONEOYE FALLS</t>
  </si>
  <si>
    <t>SPENCERPORT</t>
  </si>
  <si>
    <t>HILTON</t>
  </si>
  <si>
    <t>PENFIELD</t>
  </si>
  <si>
    <t>FAIRPORT</t>
  </si>
  <si>
    <t>PITTSFORD</t>
  </si>
  <si>
    <t>CHURCHVILLE CH</t>
  </si>
  <si>
    <t>RUSH HENRIETTA</t>
  </si>
  <si>
    <t>WEBSTER</t>
  </si>
  <si>
    <t>EAST MEADOW</t>
  </si>
  <si>
    <t>NORTH BELLMORE</t>
  </si>
  <si>
    <t>LEVITTOWN</t>
  </si>
  <si>
    <t>SEAFORD</t>
  </si>
  <si>
    <t>BELLMORE</t>
  </si>
  <si>
    <t>BALDWIN</t>
  </si>
  <si>
    <t>OCEANSIDE</t>
  </si>
  <si>
    <t>MALVERNE</t>
  </si>
  <si>
    <t>V STR THIRTEEN</t>
  </si>
  <si>
    <t>HEWLETT WOODME</t>
  </si>
  <si>
    <t>LAWRENCE</t>
  </si>
  <si>
    <t>FRANKLIN SQUAR</t>
  </si>
  <si>
    <t>GARDEN CITY</t>
  </si>
  <si>
    <t>EAST ROCKAWAY</t>
  </si>
  <si>
    <t>LYNBROOK</t>
  </si>
  <si>
    <t>ROCKVILLE CENT</t>
  </si>
  <si>
    <t>FLORAL PARK</t>
  </si>
  <si>
    <t>WANTAGH</t>
  </si>
  <si>
    <t>V STR TWENTY-F</t>
  </si>
  <si>
    <t>MERRICK</t>
  </si>
  <si>
    <t>ISLAND TREES</t>
  </si>
  <si>
    <t>WEST HEMPSTEAD</t>
  </si>
  <si>
    <t>NORTH MERRICK</t>
  </si>
  <si>
    <t>VALLEY STR UF</t>
  </si>
  <si>
    <t>ISLAND PARK</t>
  </si>
  <si>
    <t>VALLEY STR CHS</t>
  </si>
  <si>
    <t>SEWANHAKA</t>
  </si>
  <si>
    <t>BELLMORE-MERRI</t>
  </si>
  <si>
    <t>LONG BEACH</t>
  </si>
  <si>
    <t>EAST WILLISTON</t>
  </si>
  <si>
    <t>ROSLYN</t>
  </si>
  <si>
    <t>PORT WASHINGTO</t>
  </si>
  <si>
    <t>NEW HYDE PARK</t>
  </si>
  <si>
    <t>MANHASSET</t>
  </si>
  <si>
    <t>GREAT NECK</t>
  </si>
  <si>
    <t>HERRICKS</t>
  </si>
  <si>
    <t>MINEOLA</t>
  </si>
  <si>
    <t>CARLE PLACE</t>
  </si>
  <si>
    <t>NORTH SHORE</t>
  </si>
  <si>
    <t>SYOSSET</t>
  </si>
  <si>
    <t>LOCUST VALLEY</t>
  </si>
  <si>
    <t>PLAINVIEW</t>
  </si>
  <si>
    <t>OYSTER BAY</t>
  </si>
  <si>
    <t>JERICHO</t>
  </si>
  <si>
    <t>HICKSVILLE</t>
  </si>
  <si>
    <t>PLAINEDGE</t>
  </si>
  <si>
    <t>BETHPAGE</t>
  </si>
  <si>
    <t>FARMINGDALE</t>
  </si>
  <si>
    <t>MASSAPEQUA</t>
  </si>
  <si>
    <t>LEWISTON PORTE</t>
  </si>
  <si>
    <t>STARPOINT</t>
  </si>
  <si>
    <t>CLINTON</t>
  </si>
  <si>
    <t>NEW HARTFORD</t>
  </si>
  <si>
    <t>WEST GENESEE</t>
  </si>
  <si>
    <t>JAMESVILLE-DEW</t>
  </si>
  <si>
    <t>WESTHILL</t>
  </si>
  <si>
    <t>BALDWINSVILLE</t>
  </si>
  <si>
    <t>FAYETTEVILLE</t>
  </si>
  <si>
    <t>MARCELLUS</t>
  </si>
  <si>
    <t>SKANEATELES</t>
  </si>
  <si>
    <t>CANANDAIGUA</t>
  </si>
  <si>
    <t>VICTOR</t>
  </si>
  <si>
    <t>WASHINGTONVILL</t>
  </si>
  <si>
    <t>CHESTER</t>
  </si>
  <si>
    <t>CORNWALL</t>
  </si>
  <si>
    <t>GOSHEN</t>
  </si>
  <si>
    <t>MINISINK VALLE</t>
  </si>
  <si>
    <t>MONROE WOODBUR</t>
  </si>
  <si>
    <t>TUXEDO</t>
  </si>
  <si>
    <t>WARWICK VALLEY</t>
  </si>
  <si>
    <t>GREENWOOD LAKE</t>
  </si>
  <si>
    <t>FLORIDA</t>
  </si>
  <si>
    <t>MAHOPAC</t>
  </si>
  <si>
    <t>CARMEL</t>
  </si>
  <si>
    <t>HALDANE</t>
  </si>
  <si>
    <t>GARRISON</t>
  </si>
  <si>
    <t>PUTNAM VALLEY</t>
  </si>
  <si>
    <t>BREWSTER</t>
  </si>
  <si>
    <t>EAST GREENBUSH</t>
  </si>
  <si>
    <t>WYNANTSKILL</t>
  </si>
  <si>
    <t>AVERILL PARK</t>
  </si>
  <si>
    <t>SCHODACK</t>
  </si>
  <si>
    <t>CLARKSTOWN</t>
  </si>
  <si>
    <t>NANUET</t>
  </si>
  <si>
    <t>S. ORANGETOWN</t>
  </si>
  <si>
    <t>NYACK</t>
  </si>
  <si>
    <t>PEARL RIVER</t>
  </si>
  <si>
    <t>SUFFERN</t>
  </si>
  <si>
    <t>BURNT HILLS</t>
  </si>
  <si>
    <t>SHENENDEHOWA</t>
  </si>
  <si>
    <t>EDINBURG</t>
  </si>
  <si>
    <t>BALLSTON SPA</t>
  </si>
  <si>
    <t>S. GLENS FALLS</t>
  </si>
  <si>
    <t>SARATOGA SPRIN</t>
  </si>
  <si>
    <t>STILLWATER</t>
  </si>
  <si>
    <t>SCOTIA GLENVIL</t>
  </si>
  <si>
    <t>NISKAYUNA</t>
  </si>
  <si>
    <t>SCHALMONT</t>
  </si>
  <si>
    <t>MOHONASEN</t>
  </si>
  <si>
    <t>BABYLON</t>
  </si>
  <si>
    <t>WEST BABYLON</t>
  </si>
  <si>
    <t>NORTH BABYLON</t>
  </si>
  <si>
    <t>LINDENHURST</t>
  </si>
  <si>
    <t>THREE VILLAGE</t>
  </si>
  <si>
    <t>COMSEWOGUE</t>
  </si>
  <si>
    <t>SACHEM</t>
  </si>
  <si>
    <t>PORT JEFFERSON</t>
  </si>
  <si>
    <t>MOUNT SINAI</t>
  </si>
  <si>
    <t>MILLER PLACE</t>
  </si>
  <si>
    <t>ROCKY POINT</t>
  </si>
  <si>
    <t>MIDDLE COUNTRY</t>
  </si>
  <si>
    <t>CENTER MORICHE</t>
  </si>
  <si>
    <t>EAST MORICHES</t>
  </si>
  <si>
    <t>EAST HAMPTON</t>
  </si>
  <si>
    <t>AMAGANSETT</t>
  </si>
  <si>
    <t>SPRINGS</t>
  </si>
  <si>
    <t>SAG HARBOR</t>
  </si>
  <si>
    <t>MONTAUK</t>
  </si>
  <si>
    <t>ELWOOD</t>
  </si>
  <si>
    <t>COLD SPRING HA</t>
  </si>
  <si>
    <t>HUNTINGTON</t>
  </si>
  <si>
    <t>NORTHPORT</t>
  </si>
  <si>
    <t>HALF HOLLOW HI</t>
  </si>
  <si>
    <t>HARBORFIELDS</t>
  </si>
  <si>
    <t>COMMACK</t>
  </si>
  <si>
    <t>S. HUNTINGTON</t>
  </si>
  <si>
    <t>ISLIP</t>
  </si>
  <si>
    <t>EAST ISLIP</t>
  </si>
  <si>
    <t>SAYVILLE</t>
  </si>
  <si>
    <t>BAYPORT BLUE P</t>
  </si>
  <si>
    <t>HAUPPAUGE</t>
  </si>
  <si>
    <t>CONNETQUOT</t>
  </si>
  <si>
    <t>WEST ISLIP</t>
  </si>
  <si>
    <t>FIRE ISLAND</t>
  </si>
  <si>
    <t>SHOREHAM-WADIN</t>
  </si>
  <si>
    <t>SHELTER ISLAND</t>
  </si>
  <si>
    <t>SMITHTOWN</t>
  </si>
  <si>
    <t>KINGS PARK</t>
  </si>
  <si>
    <t>REMSENBURG</t>
  </si>
  <si>
    <t>WESTHAMPTON BE</t>
  </si>
  <si>
    <t>QUOGUE</t>
  </si>
  <si>
    <t>HAMPTON BAYS</t>
  </si>
  <si>
    <t>SOUTHAMPTON</t>
  </si>
  <si>
    <t>BRIDGEHAMPTON</t>
  </si>
  <si>
    <t>EASTPORT-SOUTH</t>
  </si>
  <si>
    <t>TUCKAHOE COMMO</t>
  </si>
  <si>
    <t>EAST QUOGUE</t>
  </si>
  <si>
    <t>OYSTERPONDS</t>
  </si>
  <si>
    <t>FISHERS ISLAND</t>
  </si>
  <si>
    <t>SOUTHOLD</t>
  </si>
  <si>
    <t>GREENPORT</t>
  </si>
  <si>
    <t>MATTITUCK-CUTC</t>
  </si>
  <si>
    <t>FALLSBURG</t>
  </si>
  <si>
    <t>ITHACA</t>
  </si>
  <si>
    <t>LANSING</t>
  </si>
  <si>
    <t>HIGHLAND</t>
  </si>
  <si>
    <t>MARLBORO</t>
  </si>
  <si>
    <t>NEW PALTZ</t>
  </si>
  <si>
    <t>ONTEORA</t>
  </si>
  <si>
    <t>WALLKILL</t>
  </si>
  <si>
    <t>BOLTON</t>
  </si>
  <si>
    <t>NORTH WARREN</t>
  </si>
  <si>
    <t>LAKE GEORGE</t>
  </si>
  <si>
    <t>QUEENSBURY</t>
  </si>
  <si>
    <t>WAYNE</t>
  </si>
  <si>
    <t>KATONAH LEWISB</t>
  </si>
  <si>
    <t>BEDFORD</t>
  </si>
  <si>
    <t>CROTON HARMON</t>
  </si>
  <si>
    <t>HENDRICK HUDSO</t>
  </si>
  <si>
    <t>EASTCHESTER</t>
  </si>
  <si>
    <t>TUCKAHOE</t>
  </si>
  <si>
    <t>BRONXVILLE</t>
  </si>
  <si>
    <t>TARRYTOWN</t>
  </si>
  <si>
    <t>IRVINGTON</t>
  </si>
  <si>
    <t>DOBBS FERRY</t>
  </si>
  <si>
    <t>HASTINGS ON HU</t>
  </si>
  <si>
    <t>ARDSLEY</t>
  </si>
  <si>
    <t>EDGEMONT</t>
  </si>
  <si>
    <t>GREENBURGH</t>
  </si>
  <si>
    <t>ELMSFORD</t>
  </si>
  <si>
    <t>HARRISON</t>
  </si>
  <si>
    <t>MAMARONECK</t>
  </si>
  <si>
    <t>MT PLEAS CENT</t>
  </si>
  <si>
    <t>POCANTICO HILL</t>
  </si>
  <si>
    <t>VALHALLA</t>
  </si>
  <si>
    <t>PLEASANTVILLE</t>
  </si>
  <si>
    <t>CHAPPAQUA</t>
  </si>
  <si>
    <t>NEW ROCHELLE</t>
  </si>
  <si>
    <t>BYRAM HILLS</t>
  </si>
  <si>
    <t>NORTH SALEM</t>
  </si>
  <si>
    <t>BRIARCLIFF MAN</t>
  </si>
  <si>
    <t>PELHAM</t>
  </si>
  <si>
    <t>RYE</t>
  </si>
  <si>
    <t>RYE NECK</t>
  </si>
  <si>
    <t>BLIND BROOK-RY</t>
  </si>
  <si>
    <t>SCARSDALE</t>
  </si>
  <si>
    <t>SOMERS</t>
  </si>
  <si>
    <t>WHITE PLAINS</t>
  </si>
  <si>
    <t>LAKELAND</t>
  </si>
  <si>
    <t>YORKTOWN</t>
  </si>
  <si>
    <t>WYOMING</t>
  </si>
  <si>
    <t>=&gt;</t>
  </si>
  <si>
    <t>A = SCHOOL CODE</t>
  </si>
  <si>
    <t>C = DATA STATUS (0=INCOMPLETE/UNVERIFIED DATA)</t>
  </si>
  <si>
    <t>B = SCHOOL NAME</t>
  </si>
  <si>
    <t>D = REP INDICATOR (1=SED REPRESENTATIVE DIST)</t>
  </si>
  <si>
    <r>
      <t xml:space="preserve">The specific gaps or needs in early learning services, critical issues and problems of the community, and the method for determining these.  Include the availability or lack of other resources and programs to serve the community’s three- and four-year old children, as applicable for the proposed project. Cite the specific source(s) of any demographic, socioeconomic or educational data used in the description of needs.  </t>
    </r>
    <r>
      <rPr>
        <b/>
        <sz val="11"/>
        <color theme="1"/>
        <rFont val="Calibri"/>
        <family val="2"/>
        <scheme val="minor"/>
      </rPr>
      <t>(5 points)</t>
    </r>
  </si>
  <si>
    <t>DISTRICT NAME</t>
  </si>
  <si>
    <t>PREFERENCE CATEGORY</t>
  </si>
  <si>
    <t>ADDISON CENTRAL SCHOOL DISTRICT</t>
  </si>
  <si>
    <t>ADIRONDACK CENTRAL SCHOOL DISTRICT</t>
  </si>
  <si>
    <t>AFTON CENTRAL SCHOOL DISTRICT</t>
  </si>
  <si>
    <t>AKRON CENTRAL SCHOOL DISTRICT</t>
  </si>
  <si>
    <t>ALBANY CITY SCHOOL DISTRICT</t>
  </si>
  <si>
    <t>ALBION CENTRAL SCHOOL DISTRICT</t>
  </si>
  <si>
    <t>ALEXANDER CENTRAL SCHOOL DISTRICT</t>
  </si>
  <si>
    <t>ALEXANDRIA CENTRAL SCHOOL DISTRICT</t>
  </si>
  <si>
    <t>ALFRED-ALMOND CENTRAL SCHOOL DISTRICT</t>
  </si>
  <si>
    <t>ALLEGANY-LIMESTONE CENTRAL SCHOOL DISTRICT</t>
  </si>
  <si>
    <t>ALTMAR-PARISH-WILLIAMSTOWN CENTRAL SCHOOL DISTRICT</t>
  </si>
  <si>
    <t>AMITYVILLE UNION FREE SCHOOL DISTRICT</t>
  </si>
  <si>
    <t>AMSTERDAM CITY SCHOOL DISTRICT</t>
  </si>
  <si>
    <t>ANDOVER CENTRAL SCHOOL DISTRICT</t>
  </si>
  <si>
    <t>ARGYLE CENTRAL SCHOOL DISTRICT</t>
  </si>
  <si>
    <t>ARKPORT CENTRAL SCHOOL DISTRICT</t>
  </si>
  <si>
    <t>ATTICA CENTRAL SCHOOL DISTRICT</t>
  </si>
  <si>
    <t>AUBURN CITY SCHOOL DISTRICT</t>
  </si>
  <si>
    <t>AUSABLE VALLEY CENTRAL SCHOOL DISTRICT</t>
  </si>
  <si>
    <t>AVOCA CENTRAL SCHOOL DISTRICT</t>
  </si>
  <si>
    <t>AVON CENTRAL SCHOOL DISTRICT</t>
  </si>
  <si>
    <t>BAINBRIDGE-GUILFORD CENTRAL SCHOOL DISTRICT</t>
  </si>
  <si>
    <t>BARKER CENTRAL SCHOOL DISTRICT</t>
  </si>
  <si>
    <t>BATAVIA CITY SCHOOL DISTRICT</t>
  </si>
  <si>
    <t>BATH CENTRAL SCHOOL DISTRICT</t>
  </si>
  <si>
    <t>BAY SHORE UNION FREE SCHOOL DISTRICT</t>
  </si>
  <si>
    <t>BEACON CITY SCHOOL DISTRICT</t>
  </si>
  <si>
    <t>BEAVER RIVER CENTRAL SCHOOL DISTRICT</t>
  </si>
  <si>
    <t>BEEKMANTOWN CENTRAL SCHOOL DISTRICT</t>
  </si>
  <si>
    <t>BELFAST CENTRAL SCHOOL DISTRICT</t>
  </si>
  <si>
    <t>BELLEVILLE-HENDERSON CENTRAL SCHOOL DISTRICT</t>
  </si>
  <si>
    <t>BEMUS POINT CENTRAL SCHOOL DISTRICT</t>
  </si>
  <si>
    <t>BERLIN CENTRAL SCHOOL DISTRICT</t>
  </si>
  <si>
    <t>BERNE-KNOX-WESTERLO CENTRAL SCHOOL DISTRICT</t>
  </si>
  <si>
    <t>BINGHAMTON CITY SCHOOL DISTRICT</t>
  </si>
  <si>
    <t>BOLIVAR-RICHBURG CENTRAL SCHOOL DISTRICT</t>
  </si>
  <si>
    <t>BRADFORD CENTRAL SCHOOL DISTRICT</t>
  </si>
  <si>
    <t>BRASHER FALLS CENTRAL SCHOOL DISTRICT</t>
  </si>
  <si>
    <t>BRENTWOOD UNION FREE SCHOOL DISTRICT</t>
  </si>
  <si>
    <t>BROADALBIN-PERTH CENTRAL SCHOOL DISTRICT</t>
  </si>
  <si>
    <t>BROCKPORT CENTRAL SCHOOL DISTRICT</t>
  </si>
  <si>
    <t>BROCTON CENTRAL SCHOOL DISTRICT</t>
  </si>
  <si>
    <t>BROOKFIELD CENTRAL SCHOOL DISTRICT</t>
  </si>
  <si>
    <t>BRUNSWICK CENTRAL SCHOOL DISTRICT (BRITTONKILL)</t>
  </si>
  <si>
    <t>BRUSHTON-MOIRA CENTRAL SCHOOL DISTRICT</t>
  </si>
  <si>
    <t>BUFFALO CITY SCHOOL DISTRICT</t>
  </si>
  <si>
    <t>BYRON-BERGEN CENTRAL SCHOOL DISTRICT</t>
  </si>
  <si>
    <t>CAIRO-DURHAM CENTRAL SCHOOL DISTRICT</t>
  </si>
  <si>
    <t>CALEDONIA-MUMFORD CENTRAL SCHOOL DISTRICT</t>
  </si>
  <si>
    <t>CAMBRIDGE CENTRAL SCHOOL DISTRICT</t>
  </si>
  <si>
    <t>CAMDEN CENTRAL SCHOOL DISTRICT</t>
  </si>
  <si>
    <t>CAMPBELL-SAVONA CENTRAL SCHOOL DISTRICT</t>
  </si>
  <si>
    <t>CANAJOHARIE CENTRAL SCHOOL DISTRICT</t>
  </si>
  <si>
    <t>CANASERAGA CENTRAL SCHOOL DISTRICT</t>
  </si>
  <si>
    <t>CANASTOTA CENTRAL SCHOOL DISTRICT</t>
  </si>
  <si>
    <t>CANDOR CENTRAL SCHOOL DISTRICT</t>
  </si>
  <si>
    <t>CANISTEO-GREENWOOD CSD</t>
  </si>
  <si>
    <t>CANTON CENTRAL SCHOOL DISTRICT</t>
  </si>
  <si>
    <t>CARTHAGE CENTRAL SCHOOL DISTRICT</t>
  </si>
  <si>
    <t>CASSADAGA VALLEY CENTRAL SCHOOL DISTRICT</t>
  </si>
  <si>
    <t>CATO-MERIDIAN CENTRAL SCHOOL DISTRICT</t>
  </si>
  <si>
    <t>CATSKILL CENTRAL SCHOOL DISTRICT</t>
  </si>
  <si>
    <t>CATTARAUGUS-LITTLE VALLEY CENTRAL SCHOOL DISTRICT</t>
  </si>
  <si>
    <t>CAZENOVIA CENTRAL SCHOOL DISTRICT</t>
  </si>
  <si>
    <t>CENTRAL ISLIP UNION FREE SCHOOL DISTRICT</t>
  </si>
  <si>
    <t>CENTRAL SQUARE CENTRAL SCHOOL DISTRICT</t>
  </si>
  <si>
    <t>CENTRAL VALLEY CSD AT ILION-MOHAWK</t>
  </si>
  <si>
    <t>CHARLOTTE VALLEY CENTRAL SCHOOL DISTRICT</t>
  </si>
  <si>
    <t>CHATEAUGAY CENTRAL SCHOOL DISTRICT</t>
  </si>
  <si>
    <t>CHATHAM CENTRAL SCHOOL DISTRICT</t>
  </si>
  <si>
    <t>CHAUTAUQUA LAKE CENTRAL SCHOOL DISTRICT</t>
  </si>
  <si>
    <t>CHAZY UNION FREE SCHOOL DISTRICT</t>
  </si>
  <si>
    <t>CHEEKTOWAGA CENTRAL SCHOOL DISTRICT</t>
  </si>
  <si>
    <t>CHEEKTOWAGA-MARYVALE UNION FREE SCHOOL DISTRICT</t>
  </si>
  <si>
    <t>CHEEKTOWAGA-SLOAN UNION FREE SCHOOL DISTRICT</t>
  </si>
  <si>
    <t>CHENANGO FORKS CENTRAL SCHOOL DISTRICT</t>
  </si>
  <si>
    <t>CHENANGO VALLEY CENTRAL SCHOOL DISTRICT</t>
  </si>
  <si>
    <t>CHERRY VALLEY-SPRINGFIELD CENTRAL SCHOOL DISTRICT</t>
  </si>
  <si>
    <t>CHITTENANGO CENTRAL SCHOOL DISTRICT</t>
  </si>
  <si>
    <t>CINCINNATUS CENTRAL SCHOOL DISTRICT</t>
  </si>
  <si>
    <t>CLEVELAND HILL UNION FREE SCHOOL DISTRICT</t>
  </si>
  <si>
    <t>CLIFTON-FINE CENTRAL SCHOOL DISTRICT</t>
  </si>
  <si>
    <t>CLYDE-SAVANNAH CENTRAL SCHOOL DISTRICT</t>
  </si>
  <si>
    <t>CLYMER CENTRAL SCHOOL DISTRICT</t>
  </si>
  <si>
    <t>COBLESKILL-RICHMONDVILLE CENTRAL SCHOOL DISTRICT</t>
  </si>
  <si>
    <t>COHOES CITY SCHOOL DISTRICT</t>
  </si>
  <si>
    <t>COLTON-PIERREPONT CENTRAL SCHOOL DISTRICT</t>
  </si>
  <si>
    <t>COOPERSTOWN CENTRAL SCHOOL DISTRICT</t>
  </si>
  <si>
    <t>COPENHAGEN CENTRAL SCHOOL DISTRICT</t>
  </si>
  <si>
    <t>COPIAGUE UNION FREE SCHOOL DISTRICT</t>
  </si>
  <si>
    <t>CORINTH CENTRAL SCHOOL DISTRICT</t>
  </si>
  <si>
    <t>CORNING CITY SCHOOL DISTRICT</t>
  </si>
  <si>
    <t>CORTLAND CITY SCHOOL DISTRICT</t>
  </si>
  <si>
    <t>COXSACKIE-ATHENS CENTRAL SCHOOL DISTRICT</t>
  </si>
  <si>
    <t>CROWN POINT CENTRAL SCHOOL DISTRICT</t>
  </si>
  <si>
    <t>CUBA-RUSHFORD CENTRAL SCHOOL DISTRICT</t>
  </si>
  <si>
    <t>DALTON-NUNDA CENTRAL SCHOOL DISTRICT (KESHEQUA)</t>
  </si>
  <si>
    <t>DANSVILLE CENTRAL SCHOOL DISTRICT</t>
  </si>
  <si>
    <t>DEER PARK UNION FREE SCHOOL DISTRICT</t>
  </si>
  <si>
    <t>DELAWARE ACADEMY CENTRAL SCHOOL DISTRICT AT DELHI</t>
  </si>
  <si>
    <t>DEPEW UNION FREE SCHOOL DISTRICT</t>
  </si>
  <si>
    <t>DEPOSIT CENTRAL SCHOOL DISTRICT</t>
  </si>
  <si>
    <t>DERUYTER CENTRAL SCHOOL DISTRICT</t>
  </si>
  <si>
    <t>DOLGEVILLE CENTRAL SCHOOL DISTRICT</t>
  </si>
  <si>
    <t>DOVER UNION FREE SCHOOL DISTRICT</t>
  </si>
  <si>
    <t>DOWNSVILLE CENTRAL SCHOOL DISTRICT</t>
  </si>
  <si>
    <t>DRYDEN CENTRAL SCHOOL DISTRICT</t>
  </si>
  <si>
    <t>DUANESBURG CENTRAL SCHOOL DISTRICT</t>
  </si>
  <si>
    <t>DUNDEE CENTRAL SCHOOL DISTRICT</t>
  </si>
  <si>
    <t>DUNKIRK CITY SCHOOL DISTRICT</t>
  </si>
  <si>
    <t>EAST BLOOMFIELD CENTRAL SCHOOL DISTRICT</t>
  </si>
  <si>
    <t>EAST IRONDEQUOIT CENTRAL SCHOOL DISTRICT</t>
  </si>
  <si>
    <t>EAST RAMAPO CENTRAL SCHOOL DISTRICT (SPRING VALLEY)</t>
  </si>
  <si>
    <t>EAST ROCHESTER UNION FREE SCHOOL DISTRICT</t>
  </si>
  <si>
    <t>EAST SYRACUSE-MINOA CENTRAL SCHOOL DISTRICT</t>
  </si>
  <si>
    <t>EDMESTON CENTRAL SCHOOL DISTRICT</t>
  </si>
  <si>
    <t>EDWARDS-KNOX CENTRAL SCHOOL DISTRICT</t>
  </si>
  <si>
    <t>ELBA CENTRAL SCHOOL DISTRICT</t>
  </si>
  <si>
    <t>ELDRED CENTRAL SCHOOL DISTRICT</t>
  </si>
  <si>
    <t>ELIZABETHTOWN-LEWIS CENTRAL SCHOOL DISTRICT</t>
  </si>
  <si>
    <t>ELLENVILLE CENTRAL SCHOOL DISTRICT</t>
  </si>
  <si>
    <t>ELMIRA CITY SCHOOL DISTRICT</t>
  </si>
  <si>
    <t>ELMIRA HEIGHTS CENTRAL SCHOOL DISTRICT</t>
  </si>
  <si>
    <t>ELMONT UNION FREE SCHOOL DISTRICT</t>
  </si>
  <si>
    <t>EVANS-BRANT CENTRAL SCHOOL DISTRICT (LAKE SHORE)</t>
  </si>
  <si>
    <t>FABIUS-POMPEY CENTRAL SCHOOL DISTRICT</t>
  </si>
  <si>
    <t>FALCONER CENTRAL SCHOOL DISTRICT</t>
  </si>
  <si>
    <t>FALLSBURG CENTRAL SCHOOL DISTRICT</t>
  </si>
  <si>
    <t>FILLMORE CENTRAL SCHOOL DISTRICT</t>
  </si>
  <si>
    <t>FONDA-FULTONVILLE CENTRAL SCHOOL DISTRICT</t>
  </si>
  <si>
    <t>FORESTVILLE CENTRAL SCHOOL DISTRICT</t>
  </si>
  <si>
    <t>FORT ANN CENTRAL SCHOOL DISTRICT</t>
  </si>
  <si>
    <t>FORT EDWARD UNION FREE SCHOOL DISTRICT</t>
  </si>
  <si>
    <t>FORT PLAIN CENTRAL SCHOOL DISTRICT</t>
  </si>
  <si>
    <t>FRANKFORT-SCHUYLER CENTRAL SCHOOL DISTRICT</t>
  </si>
  <si>
    <t>FRANKLIN CENTRAL SCHOOL DISTRICT</t>
  </si>
  <si>
    <t>FRANKLINVILLE CENTRAL SCHOOL DISTRICT</t>
  </si>
  <si>
    <t>FREDONIA CENTRAL SCHOOL DISTRICT</t>
  </si>
  <si>
    <t>FREEPORT UNION FREE SCHOOL DISTRICT</t>
  </si>
  <si>
    <t>FREWSBURG CENTRAL SCHOOL DISTRICT</t>
  </si>
  <si>
    <t>FRIENDSHIP CENTRAL SCHOOL DISTRICT</t>
  </si>
  <si>
    <t>FULTON CITY SCHOOL DISTRICT</t>
  </si>
  <si>
    <t>GALWAY CENTRAL SCHOOL DISTRICT</t>
  </si>
  <si>
    <t>GANANDA CENTRAL SCHOOL DISTRICT</t>
  </si>
  <si>
    <t>GATES-CHILI CENTRAL SCHOOL DISTRICT</t>
  </si>
  <si>
    <t>GENERAL BROWN CENTRAL SCHOOL DISTRICT</t>
  </si>
  <si>
    <t>GENESEE VALLEY CENTRAL SCHOOL DISTRICT</t>
  </si>
  <si>
    <t>GENESEO CENTRAL SCHOOL DISTRICT</t>
  </si>
  <si>
    <t>GENEVA CITY SCHOOL DISTRICT</t>
  </si>
  <si>
    <t>GEORGETOWN-SOUTH OTSELIC CENTRAL SCHOOL DISTRICT</t>
  </si>
  <si>
    <t>GERMANTOWN CENTRAL SCHOOL DISTRICT</t>
  </si>
  <si>
    <t>GILBERTSVILLE-MOUNT UPTON CENTRAL SCHOOL DISTRICT</t>
  </si>
  <si>
    <t>GILBOA-CONESVILLE CENTRAL SCHOOL DISTRICT</t>
  </si>
  <si>
    <t>GLEN COVE CITY SCHOOL DISTRICT</t>
  </si>
  <si>
    <t>GLENS FALLS CITY SCHOOL DISTRICT</t>
  </si>
  <si>
    <t>GLENS FALLS COMMON SCHOOL DISTRICT</t>
  </si>
  <si>
    <t>GLOVERSVILLE CITY SCHOOL DISTRICT</t>
  </si>
  <si>
    <t>GORHAM-MIDDLESEX CENTRAL SCHOOL DISTRICT (MARCUS WHITMAN)</t>
  </si>
  <si>
    <t>GOUVERNEUR CENTRAL SCHOOL DISTRICT</t>
  </si>
  <si>
    <t>GOWANDA CENTRAL SCHOOL DISTRICT</t>
  </si>
  <si>
    <t>GRANVILLE CENTRAL SCHOOL DISTRICT</t>
  </si>
  <si>
    <t>GREECE CENTRAL SCHOOL DISTRICT</t>
  </si>
  <si>
    <t>GREEN ISLAND UNION FREE SCHOOL DISTRICT</t>
  </si>
  <si>
    <t>GREENE CENTRAL SCHOOL DISTRICT</t>
  </si>
  <si>
    <t>GREENVILLE CENTRAL SCHOOL DISTRICT</t>
  </si>
  <si>
    <t>GREENWICH CENTRAL SCHOOL DISTRICT</t>
  </si>
  <si>
    <t>GROTON CENTRAL SCHOOL DISTRICT</t>
  </si>
  <si>
    <t>HADLEY-LUZERNE CENTRAL SCHOOL DISTRICT</t>
  </si>
  <si>
    <t>HAMILTON CENTRAL SCHOOL DISTRICT</t>
  </si>
  <si>
    <t>HAMMOND CENTRAL SCHOOL DISTRICT</t>
  </si>
  <si>
    <t>HAMMONDSPORT CENTRAL SCHOOL DISTRICT</t>
  </si>
  <si>
    <t>HANCOCK CENTRAL SCHOOL DISTRICT</t>
  </si>
  <si>
    <t>HANNIBAL CENTRAL SCHOOL DISTRICT</t>
  </si>
  <si>
    <t>HARPURSVILLE CENTRAL SCHOOL DISTRICT</t>
  </si>
  <si>
    <t>HARRISVILLE CENTRAL SCHOOL DISTRICT</t>
  </si>
  <si>
    <t>HARTFORD CENTRAL SCHOOL DISTRICT</t>
  </si>
  <si>
    <t>HAVERSTRAW-STONY POINT CSD (NORTH ROCKLAND)</t>
  </si>
  <si>
    <t>HEMPSTEAD UNION FREE SCHOOL DISTRICT</t>
  </si>
  <si>
    <t>HERKIMER CENTRAL SCHOOL DISTRICT</t>
  </si>
  <si>
    <t>HERMON-DEKALB CENTRAL SCHOOL DISTRICT</t>
  </si>
  <si>
    <t>HEUVELTON CENTRAL SCHOOL DISTRICT</t>
  </si>
  <si>
    <t>HIGHLAND FALLS CENTRAL SCHOOL DISTRICT</t>
  </si>
  <si>
    <t>HINSDALE CENTRAL SCHOOL DISTRICT</t>
  </si>
  <si>
    <t>HOLLAND CENTRAL SCHOOL DISTRICT</t>
  </si>
  <si>
    <t>HOLLAND PATENT CENTRAL SCHOOL DISTRICT</t>
  </si>
  <si>
    <t>HOLLEY CENTRAL SCHOOL DISTRICT</t>
  </si>
  <si>
    <t>HOMER CENTRAL SCHOOL DISTRICT</t>
  </si>
  <si>
    <t>HONEOYE CENTRAL SCHOOL DISTRICT</t>
  </si>
  <si>
    <t>HOOSIC VALLEY CENTRAL SCHOOL DISTRICT</t>
  </si>
  <si>
    <t>HOOSICK FALLS CENTRAL SCHOOL DISTRICT</t>
  </si>
  <si>
    <t>HORNELL CITY SCHOOL DISTRICT</t>
  </si>
  <si>
    <t>HUDSON CITY SCHOOL DISTRICT</t>
  </si>
  <si>
    <t>HUDSON FALLS CENTRAL SCHOOL DISTRICT</t>
  </si>
  <si>
    <t>HUNTER-TANNERSVILLE CENTRAL SCHOOL DISTRICT</t>
  </si>
  <si>
    <t>HYDE PARK CENTRAL SCHOOL DISTRICT</t>
  </si>
  <si>
    <t>INDIAN RIVER CENTRAL SCHOOL DISTRICT</t>
  </si>
  <si>
    <t>JAMESTOWN CITY SCHOOL DISTRICT</t>
  </si>
  <si>
    <t>JASPER-TROUPSBURG CENTRAL SCHOOL DISTRICT</t>
  </si>
  <si>
    <t>JEFFERSON CENTRAL SCHOOL DISTRICT</t>
  </si>
  <si>
    <t>JOHNSBURG CENTRAL SCHOOL DISTRICT</t>
  </si>
  <si>
    <t>JOHNSON CITY CENTRAL SCHOOL DISTRICT</t>
  </si>
  <si>
    <t>JOHNSTOWN CITY SCHOOL DISTRICT</t>
  </si>
  <si>
    <t>JORDAN-ELBRIDGE CENTRAL SCHOOL DISTRICT</t>
  </si>
  <si>
    <t>KENDALL CENTRAL SCHOOL DISTRICT</t>
  </si>
  <si>
    <t>KENMORE-TONAWANDA UNION FREE SCHOOL DISTRICT</t>
  </si>
  <si>
    <t>KINDERHOOK CENTRAL SCHOOL DISTRICT</t>
  </si>
  <si>
    <t>KINGSTON CITY SCHOOL DISTRICT</t>
  </si>
  <si>
    <t>KIRYAS JOEL VILLAGE UNION FREE SCHOOL DISTRICT</t>
  </si>
  <si>
    <t>LA FARGEVILLE CENTRAL SCHOOL DISTRICT</t>
  </si>
  <si>
    <t>LACKAWANNA CITY SCHOOL DISTRICT</t>
  </si>
  <si>
    <t>LAFAYETTE CENTRAL SCHOOL DISTRICT</t>
  </si>
  <si>
    <t>LANSINGBURGH CENTRAL SCHOOL DISTRICT</t>
  </si>
  <si>
    <t>LAURENS CENTRAL SCHOOL DISTRICT</t>
  </si>
  <si>
    <t>LE ROY CENTRAL SCHOOL DISTRICT</t>
  </si>
  <si>
    <t>LETCHWORTH CENTRAL SCHOOL DISTRICT</t>
  </si>
  <si>
    <t>LIBERTY CENTRAL SCHOOL DISTRICT</t>
  </si>
  <si>
    <t>LISBON CENTRAL SCHOOL DISTRICT</t>
  </si>
  <si>
    <t>LITTLE FALLS CITY SCHOOL DISTRICT</t>
  </si>
  <si>
    <t>LIVERPOOL CENTRAL SCHOOL DISTRICT</t>
  </si>
  <si>
    <t>LIVINGSTON MANOR CENTRAL SCHOOL DISTRICT</t>
  </si>
  <si>
    <t>LIVONIA CENTRAL SCHOOL DISTRICT</t>
  </si>
  <si>
    <t>LOCKPORT CITY SCHOOL DISTRICT</t>
  </si>
  <si>
    <t>LONGWOOD CENTRAL SCHOOL DISTRICT</t>
  </si>
  <si>
    <t>LOWVILLE ACADEMY &amp; CENTRAL SCHOOL DISTRICT</t>
  </si>
  <si>
    <t>LYME CENTRAL SCHOOL DISTRICT</t>
  </si>
  <si>
    <t>LYNCOURT UNION FREE SCHOOL DISTRICT</t>
  </si>
  <si>
    <t>LYNDONVILLE CENTRAL SCHOOL DISTRICT</t>
  </si>
  <si>
    <t>LYONS CENTRAL SCHOOL DISTRICT</t>
  </si>
  <si>
    <t>MADISON CENTRAL SCHOOL DISTRICT</t>
  </si>
  <si>
    <t>MADRID-WADDINGTON CENTRAL SCHOOL DISTRICT</t>
  </si>
  <si>
    <t>MAINE-ENDWELL CENTRAL SCHOOL DISTRICT</t>
  </si>
  <si>
    <t>MALONE CENTRAL SCHOOL DISTRICT</t>
  </si>
  <si>
    <t>MANCHESTER-SHORTSVILLE CENTRAL SCHOOL DISTRICT (RED JACKET)</t>
  </si>
  <si>
    <t>MARATHON CENTRAL SCHOOL DISTRICT</t>
  </si>
  <si>
    <t>MARGARETVILLE CENTRAL SCHOOL DISTRICT</t>
  </si>
  <si>
    <t>MARION CENTRAL SCHOOL DISTRICT</t>
  </si>
  <si>
    <t>MASSENA CENTRAL SCHOOL DISTRICT</t>
  </si>
  <si>
    <t>MAYFIELD CENTRAL SCHOOL DISTRICT</t>
  </si>
  <si>
    <t>MCGRAW CENTRAL SCHOOL DISTRICT</t>
  </si>
  <si>
    <t>MECHANICVILLE CITY SCHOOL DISTRICT</t>
  </si>
  <si>
    <t>MEDINA CENTRAL SCHOOL DISTRICT</t>
  </si>
  <si>
    <t>MEXICO CENTRAL SCHOOL DISTRICT</t>
  </si>
  <si>
    <t>MIDDLEBURGH CENTRAL SCHOOL DISTRICT</t>
  </si>
  <si>
    <t>MIDDLETOWN CITY SCHOOL DISTRICT</t>
  </si>
  <si>
    <t>MILFORD CENTRAL SCHOOL DISTRICT</t>
  </si>
  <si>
    <t>MINERVA CENTRAL SCHOOL DISTRICT</t>
  </si>
  <si>
    <t>MONTICELLO CENTRAL SCHOOL DISTRICT</t>
  </si>
  <si>
    <t>MORAVIA CENTRAL SCHOOL DISTRICT</t>
  </si>
  <si>
    <t>MORIAH CENTRAL SCHOOL DISTRICT</t>
  </si>
  <si>
    <t>MORRIS CENTRAL SCHOOL DISTRICT</t>
  </si>
  <si>
    <t>MORRISTOWN CENTRAL SCHOOL DISTRICT</t>
  </si>
  <si>
    <t>MORRISVILLE-EATON CENTRAL SCHOOL DISTRICT</t>
  </si>
  <si>
    <t>MOUNT MARKHAM CENTRAL SCHOOL DISTRICT</t>
  </si>
  <si>
    <t>MOUNT MORRIS CENTRAL SCHOOL DISTRICT</t>
  </si>
  <si>
    <t>MOUNT VERNON SCHOOL DISTRICT</t>
  </si>
  <si>
    <t>NAPLES CENTRAL SCHOOL DISTRICT</t>
  </si>
  <si>
    <t>NEW YORK MILLS UNION FREE SCHOOL DISTRICT</t>
  </si>
  <si>
    <t>NEWARK CENTRAL SCHOOL DISTRICT</t>
  </si>
  <si>
    <t>NEWARK VALLEY CENTRAL SCHOOL DISTRICT</t>
  </si>
  <si>
    <t>NEWBURGH CITY SCHOOL DISTRICT</t>
  </si>
  <si>
    <t>NEWFANE CENTRAL SCHOOL DISTRICT</t>
  </si>
  <si>
    <t>NEWFIELD CENTRAL SCHOOL DISTRICT</t>
  </si>
  <si>
    <t>NIAGARA FALLS CITY SCHOOL DISTRICT</t>
  </si>
  <si>
    <t>NIAGARA-WHEATFIELD CENTRAL SCHOOL DISTRICT</t>
  </si>
  <si>
    <t>NORTH COLLINS CENTRAL SCHOOL DISTRICT</t>
  </si>
  <si>
    <t>NORTH ROSE-WOLCOTT CENTRAL SCHOOL DISTRICT</t>
  </si>
  <si>
    <t>NORTH SYRACUSE CENTRAL SCHOOL DISTRICT</t>
  </si>
  <si>
    <t>NORTH TONAWANDA CITY SCHOOL DISTRICT</t>
  </si>
  <si>
    <t>NORTHEAST CENTRAL SCHOOL DISTRICT</t>
  </si>
  <si>
    <t>NORTHEASTERN CLINTON CENTRAL SCHOOL DISTRICT</t>
  </si>
  <si>
    <t>NORTHERN ADIRONDACK CENTRAL SCHOOL DISTRICT</t>
  </si>
  <si>
    <t>NORTHVILLE CENTRAL SCHOOL DISTRICT</t>
  </si>
  <si>
    <t>NORWICH CITY SCHOOL DISTRICT</t>
  </si>
  <si>
    <t>NORWOOD-NORFOLK CENTRAL SCHOOL DISTRICT</t>
  </si>
  <si>
    <t>NYC Public Schools</t>
  </si>
  <si>
    <t>OAKFIELD-ALABAMA CENTRAL SCHOOL DISTRICT</t>
  </si>
  <si>
    <t>ODESSA-MONTOUR CENTRAL SCHOOL DISTRICT</t>
  </si>
  <si>
    <t>OGDENSBURG CITY SCHOOL DISTRICT</t>
  </si>
  <si>
    <t>OLEAN CITY SCHOOL DISTRICT</t>
  </si>
  <si>
    <t>ONEIDA CITY SCHOOL DISTRICT</t>
  </si>
  <si>
    <t>ONEONTA CITY SCHOOL DISTRICT</t>
  </si>
  <si>
    <t>ONONDAGA CENTRAL SCHOOL DISTRICT</t>
  </si>
  <si>
    <t>OPPENHEIM-EPHRATAH-ST. JOHNSVILLE CSD</t>
  </si>
  <si>
    <t>ORISKANY CENTRAL SCHOOL DISTRICT</t>
  </si>
  <si>
    <t>OSSINING UNION FREE SCHOOL DISTRICT</t>
  </si>
  <si>
    <t>OSWEGO CITY SCHOOL DISTRICT</t>
  </si>
  <si>
    <t>OTEGO-UNADILLA CENTRAL SCHOOL DISTRICT</t>
  </si>
  <si>
    <t>OWEGO-APALACHIN CENTRAL SCHOOL DISTRICT</t>
  </si>
  <si>
    <t>OXFORD ACADEMY AND CENTRAL SCHOOL DISTRICT</t>
  </si>
  <si>
    <t>PALMYRA-MACEDON CENTRAL SCHOOL DISTRICT</t>
  </si>
  <si>
    <t>PANAMA CENTRAL SCHOOL DISTRICT</t>
  </si>
  <si>
    <t>PARISHVILLE-HOPKINTON CENTRAL SCHOOL DISTRICT</t>
  </si>
  <si>
    <t>PATCHOGUE-MEDFORD UNION FREE SCHOOL DISTRICT</t>
  </si>
  <si>
    <t>PAVILION CENTRAL SCHOOL DISTRICT</t>
  </si>
  <si>
    <t>PEEKSKILL CITY SCHOOL DISTRICT</t>
  </si>
  <si>
    <t>PEMBROKE CENTRAL SCHOOL DISTRICT</t>
  </si>
  <si>
    <t>PENN YAN CENTRAL SCHOOL DISTRICT</t>
  </si>
  <si>
    <t>PERRY CENTRAL SCHOOL DISTRICT</t>
  </si>
  <si>
    <t>PERU CENTRAL SCHOOL DISTRICT</t>
  </si>
  <si>
    <t>PHELPS-CLIFTON SPRINGS CENTRAL SCHOOL DISTRICT</t>
  </si>
  <si>
    <t>PHOENIX CENTRAL SCHOOL DISTRICT</t>
  </si>
  <si>
    <t>PINE BUSH CENTRAL SCHOOL DISTRICT</t>
  </si>
  <si>
    <t>PINE VALLEY CENTRAL SCHOOL DISTRICT (SOUTH DAYTON)</t>
  </si>
  <si>
    <t>PLATTSBURGH CITY SCHOOL DISTRICT</t>
  </si>
  <si>
    <t>POLAND CENTRAL SCHOOL DISTRICT</t>
  </si>
  <si>
    <t>PORT BYRON CENTRAL SCHOOL DISTRICT</t>
  </si>
  <si>
    <t>PORT CHESTER-RYE UNION FREE SCHOOL DISTRICT</t>
  </si>
  <si>
    <t>PORT JERVIS CITY SCHOOL DISTRICT</t>
  </si>
  <si>
    <t>PORTVILLE CENTRAL SCHOOL DISTRICT</t>
  </si>
  <si>
    <t>POTSDAM CENTRAL SCHOOL DISTRICT</t>
  </si>
  <si>
    <t>POUGHKEEPSIE CITY SCHOOL DISTRICT</t>
  </si>
  <si>
    <t>PRATTSBURGH CENTRAL SCHOOL DISTRICT</t>
  </si>
  <si>
    <t>PULASKI CENTRAL SCHOOL DISTRICT</t>
  </si>
  <si>
    <t>PUTNAM CENTRAL SCHOOL DISTRICT</t>
  </si>
  <si>
    <t>RANDOLPH CENTRAL SCHOOL DISTRICT</t>
  </si>
  <si>
    <t>RAVENA-COEYMANS-SELKIRK CENTRAL SCHOOL DISTRICT</t>
  </si>
  <si>
    <t>RED CREEK CENTRAL SCHOOL DISTRICT</t>
  </si>
  <si>
    <t>REMSEN CENTRAL SCHOOL DISTRICT</t>
  </si>
  <si>
    <t>RENSSELAER CITY SCHOOL DISTRICT</t>
  </si>
  <si>
    <t>RICHFIELD SPRINGS CENTRAL SCHOOL DISTRICT</t>
  </si>
  <si>
    <t>RIPLEY CENTRAL SCHOOL DISTRICT</t>
  </si>
  <si>
    <t>RIVERHEAD CENTRAL SCHOOL DISTRICT</t>
  </si>
  <si>
    <t>ROCHESTER CITY SCHOOL DISTRICT</t>
  </si>
  <si>
    <t>ROME CITY SCHOOL DISTRICT</t>
  </si>
  <si>
    <t>ROMULUS CENTRAL SCHOOL DISTRICT</t>
  </si>
  <si>
    <t>RONDOUT VALLEY CENTRAL SCHOOL DISTRICT</t>
  </si>
  <si>
    <t>ROOSEVELT UNION FREE SCHOOL DISTRICT</t>
  </si>
  <si>
    <t>ROSCOE CENTRAL SCHOOL DISTRICT</t>
  </si>
  <si>
    <t>ROXBURY CENTRAL SCHOOL DISTRICT</t>
  </si>
  <si>
    <t>ROYALTON-HARTLAND CENTRAL SCHOOL DISTRICT</t>
  </si>
  <si>
    <t>SACKETS HARBOR CENTRAL SCHOOL DISTRICT</t>
  </si>
  <si>
    <t>SAINT REGIS FALLS CENTRAL SCHOOL DISTRICT</t>
  </si>
  <si>
    <t>SALAMANCA CITY SCHOOL DISTRICT</t>
  </si>
  <si>
    <t>SALEM CENTRAL SCHOOL DISTRICT</t>
  </si>
  <si>
    <t>SALMON RIVER CENTRAL SCHOOL DISTRICT</t>
  </si>
  <si>
    <t>SANDY CREEK CENTRAL SCHOOL DISTRICT</t>
  </si>
  <si>
    <t>SARANAC CENTRAL SCHOOL DISTRICT</t>
  </si>
  <si>
    <t>SARANAC LAKE CENTRAL SCHOOL DISTRICT</t>
  </si>
  <si>
    <t>SAUGERTIES CENTRAL SCHOOL DISTRICT</t>
  </si>
  <si>
    <t>SAUQUOIT VALLEY CENTRAL SCHOOL DISTRICT</t>
  </si>
  <si>
    <t>SCHENECTADY CITY SCHOOL DISTRICT</t>
  </si>
  <si>
    <t>SCHENEVUS CENTRAL SCHOOL DISTRICT</t>
  </si>
  <si>
    <t>SCHOHARIE CENTRAL SCHOOL DISTRICT</t>
  </si>
  <si>
    <t>SCHUYLERVILLE CENTRAL SCHOOL DISTRICT</t>
  </si>
  <si>
    <t>SCIO CENTRAL SCHOOL DISTRICT</t>
  </si>
  <si>
    <t>SENECA FALLS CENTRAL SCHOOL DISTRICT</t>
  </si>
  <si>
    <t>SHARON SPRINGS CENTRAL SCHOOL DISTRICT</t>
  </si>
  <si>
    <t>SHERBURNE-EARLVILLE CENTRAL SCHOOL DISTRICT</t>
  </si>
  <si>
    <t>SHERMAN CENTRAL SCHOOL DISTRICT</t>
  </si>
  <si>
    <t>SHERRILL CITY SCHOOL DISTRICT</t>
  </si>
  <si>
    <t>SIDNEY CENTRAL SCHOOL DISTRICT</t>
  </si>
  <si>
    <t>SILVER CREEK CENTRAL SCHOOL DISTRICT</t>
  </si>
  <si>
    <t>SODUS CENTRAL SCHOOL DISTRICT</t>
  </si>
  <si>
    <t>SOLVAY UNION FREE SCHOOL DISTRICT</t>
  </si>
  <si>
    <t>SOUTH COUNTRY CENTRAL SCHOOL DISTRICT</t>
  </si>
  <si>
    <t>SOUTH HUNTINGTON UNION FREE SCHOOL DISTRICT</t>
  </si>
  <si>
    <t>SOUTH JEFFERSON CENTRAL SCHOOL DISTRICT</t>
  </si>
  <si>
    <t>SOUTH KORTRIGHT CENTRAL SCHOOL DISTRICT</t>
  </si>
  <si>
    <t>SOUTH LEWIS CENTRAL SCHOOL DISTRICT</t>
  </si>
  <si>
    <t>SOUTH SENECA CENTRAL SCHOOL DISTRICT</t>
  </si>
  <si>
    <t>SOUTHERN CAYUGA CENTRAL SCHOOL DISTRICT</t>
  </si>
  <si>
    <t>SOUTHWESTERN CENTRAL SCHOOL DISTRICT AT JAMESTOWN</t>
  </si>
  <si>
    <t>SPENCER-VAN ETTEN CENTRAL SCHOOL DISTRICT</t>
  </si>
  <si>
    <t>SPRINGVILLE-GRIFFITH INSTITUTE CENTRAL SCHOOL DISTRICT</t>
  </si>
  <si>
    <t>STAMFORD CENTRAL SCHOOL DISTRICT</t>
  </si>
  <si>
    <t>STOCKBRIDGE VALLEY CENTRAL SCHOOL DISTRICT</t>
  </si>
  <si>
    <t>SULLIVAN WEST CENTRAL SCHOOL DISTRICT</t>
  </si>
  <si>
    <t>SUSQUEHANNA VALLEY CENTRAL SCHOOL DISTRICT</t>
  </si>
  <si>
    <t>SYRACUSE CITY SCHOOL DISTRICT</t>
  </si>
  <si>
    <t>TACONIC HILLS CENTRAL SCHOOL DISTRICT</t>
  </si>
  <si>
    <t>THOUSAND ISLANDS CENTRAL SCHOOL DISTRICT</t>
  </si>
  <si>
    <t>TICONDEROGA CENTRAL SCHOOL DISTRICT</t>
  </si>
  <si>
    <t>TIOGA CENTRAL SCHOOL DISTRICT</t>
  </si>
  <si>
    <t>TONAWANDA CITY SCHOOL DISTRICT</t>
  </si>
  <si>
    <t>TRI-VALLEY CENTRAL SCHOOL DISTRICT</t>
  </si>
  <si>
    <t>TROY CITY SCHOOL DISTRICT</t>
  </si>
  <si>
    <t>TRUMANSBURG CENTRAL SCHOOL DISTRICT</t>
  </si>
  <si>
    <t>TULLY CENTRAL SCHOOL DISTRICT</t>
  </si>
  <si>
    <t>TUPPER LAKE CENTRAL SCHOOL DISTRICT</t>
  </si>
  <si>
    <t>UNADILLA VALLEY CENTRAL SCHOOL DISTRICT</t>
  </si>
  <si>
    <t>UNION SPRINGS CENTRAL SCHOOL DISTRICT</t>
  </si>
  <si>
    <t>UNIONDALE UNION FREE SCHOOL DISTRICT</t>
  </si>
  <si>
    <t>UNION-ENDICOTT CENTRAL SCHOOL DISTRICT</t>
  </si>
  <si>
    <t>UTICA CITY SCHOOL DISTRICT</t>
  </si>
  <si>
    <t>VALLEY CENTRAL SCHOOL DISTRICT (MONTGOMERY)</t>
  </si>
  <si>
    <t>VAN HORNESVILLE-OWEN D YOUNG CENTRAL SCHOOL DISTRICT</t>
  </si>
  <si>
    <t>WALLKILL CENTRAL SCHOOL DISTRICT</t>
  </si>
  <si>
    <t>WALTON CENTRAL SCHOOL DISTRICT</t>
  </si>
  <si>
    <t>WARRENSBURG CENTRAL SCHOOL DISTRICT</t>
  </si>
  <si>
    <t>WARSAW CENTRAL SCHOOL DISTRICT</t>
  </si>
  <si>
    <t>WATERFORD-HALFMOON UNION FREE SCHOOL DISTRICT</t>
  </si>
  <si>
    <t>WATERLOO CENTRAL SCHOOL DISTRICT</t>
  </si>
  <si>
    <t>WATERTOWN CITY SCHOOL DISTRICT</t>
  </si>
  <si>
    <t>WATERVILLE CENTRAL SCHOOL DISTRICT</t>
  </si>
  <si>
    <t>WATERVLIET CITY SCHOOL DISTRICT</t>
  </si>
  <si>
    <t>WATKINS GLEN CENTRAL SCHOOL DISTRICT</t>
  </si>
  <si>
    <t>WAVERLY CENTRAL SCHOOL DISTRICT</t>
  </si>
  <si>
    <t>WAYLAND-COHOCTON CENTRAL SCHOOL DISTRICT</t>
  </si>
  <si>
    <t>WEEDSPORT CENTRAL SCHOOL DISTRICT</t>
  </si>
  <si>
    <t>WELLSVILLE CENTRAL SCHOOL DISTRICT</t>
  </si>
  <si>
    <t>WEST CANADA VALLEY CENTRAL SCHOOL DISTRICT</t>
  </si>
  <si>
    <t>WEST VALLEY CENTRAL SCHOOL DISTRICT</t>
  </si>
  <si>
    <t>WESTBURY UNION FREE SCHOOL DISTRICT</t>
  </si>
  <si>
    <t>WESTFIELD CENTRAL SCHOOL DISTRICT</t>
  </si>
  <si>
    <t>WESTMORELAND CENTRAL SCHOOL DISTRICT</t>
  </si>
  <si>
    <t>WESTPORT CENTRAL SCHOOL DISTRICT</t>
  </si>
  <si>
    <t>WHEATLAND-CHILI CENTRAL SCHOOL DISTRICT</t>
  </si>
  <si>
    <t>WHITEHALL CENTRAL SCHOOL DISTRICT</t>
  </si>
  <si>
    <t>WHITESBORO CENTRAL SCHOOL DISTRICT</t>
  </si>
  <si>
    <t>WHITESVILLE CENTRAL SCHOOL DISTRICT</t>
  </si>
  <si>
    <t>WHITNEY POINT CENTRAL SCHOOL DISTRICT</t>
  </si>
  <si>
    <t>WILLIAM FLOYD UNION FREE SCHOOL DISTRICT</t>
  </si>
  <si>
    <t>WILLIAMSON CENTRAL SCHOOL DISTRICT</t>
  </si>
  <si>
    <t>WILLSBORO CENTRAL SCHOOL DISTRICT</t>
  </si>
  <si>
    <t>WILSON CENTRAL SCHOOL DISTRICT</t>
  </si>
  <si>
    <t>WINDSOR CENTRAL SCHOOL DISTRICT</t>
  </si>
  <si>
    <t>WORCESTER CENTRAL SCHOOL DISTRICT</t>
  </si>
  <si>
    <t>WYANDANCH UNION FREE SCHOOL DISTRICT</t>
  </si>
  <si>
    <t>WYOMING CENTRAL SCHOOL DISTRICT</t>
  </si>
  <si>
    <t>YONKERS CITY SCHOOL DISTRICT</t>
  </si>
  <si>
    <t>YORK CENTRAL SCHOOL DISTRICT</t>
  </si>
  <si>
    <t>YORKSHIRE-PIONEER CENTRAL SCHOOL DISTRICT</t>
  </si>
  <si>
    <t>6-DIGIT BEDS CODE</t>
  </si>
  <si>
    <t>ALDEN CENTRAL SCHOOL DISTRICT</t>
  </si>
  <si>
    <t>AMAGANSETT UNION FREE SCHOOL DISTRICT</t>
  </si>
  <si>
    <t>AMHERST CENTRAL SCHOOL DISTRICT</t>
  </si>
  <si>
    <t>ANDES CENTRAL SCHOOL DISTRICT</t>
  </si>
  <si>
    <t>ARDSLEY UNION FREE SCHOOL DISTRICT</t>
  </si>
  <si>
    <t>ARLINGTON CENTRAL SCHOOL DISTRICT</t>
  </si>
  <si>
    <t>AVERILL PARK CENTRAL SCHOOL DISTRICT</t>
  </si>
  <si>
    <t>BABYLON UNION FREE SCHOOL DISTRICT</t>
  </si>
  <si>
    <t>BALDWIN UNION FREE SCHOOL DISTRICT</t>
  </si>
  <si>
    <t>BALDWINSVILLE CENTRAL SCHOOL DISTRICT</t>
  </si>
  <si>
    <t>BALLSTON SPA CENTRAL SCHOOL DISTRICT</t>
  </si>
  <si>
    <t>BAYPORT-BLUE POINT UNION FREE SCHOOL DISTRICT</t>
  </si>
  <si>
    <t>BEDFORD CENTRAL SCHOOL DISTRICT</t>
  </si>
  <si>
    <t>BELLMORE UNION FREE SCHOOL DISTRICT</t>
  </si>
  <si>
    <t>BELLMORE-MERRICK CENTRAL HIGH SCHOOL DISTRICT</t>
  </si>
  <si>
    <t>BERKSHIRE UNION FREE SCHOOL DISTRICT</t>
  </si>
  <si>
    <t>BETHLEHEM CENTRAL SCHOOL DISTRICT</t>
  </si>
  <si>
    <t>BETHPAGE UNION FREE SCHOOL DISTRICT</t>
  </si>
  <si>
    <t>BLIND BROOK-RYE UNION FREE SCHOOL DISTRICT</t>
  </si>
  <si>
    <t>BOLTON CENTRAL SCHOOL DISTRICT</t>
  </si>
  <si>
    <t>BREWSTER CENTRAL SCHOOL DISTRICT</t>
  </si>
  <si>
    <t>BRIARCLIFF MANOR UNION FREE SCHOOL DISTRICT</t>
  </si>
  <si>
    <t>BRIDGEHAMPTON UNION FREE SCHOOL DISTRICT</t>
  </si>
  <si>
    <t>BRIGHTON CENTRAL SCHOOL DISTRICT</t>
  </si>
  <si>
    <t>BRONXVILLE UNION FREE SCHOOL DISTRICT</t>
  </si>
  <si>
    <t>BROOKHAVEN-COMSEWOGUE UNION FREE SCHOOL DISTRICT</t>
  </si>
  <si>
    <t>BURNT HILLS-BALLSTON LAKE CENTRAL SCHOOL DISTRICT</t>
  </si>
  <si>
    <t>BYRAM HILLS CENTRAL SCHOOL DISTRICT</t>
  </si>
  <si>
    <t>CANANDAIGUA CITY SCHOOL DISTRICT</t>
  </si>
  <si>
    <t>CARLE PLACE UNION FREE SCHOOL DISTRICT</t>
  </si>
  <si>
    <t>CARMEL CENTRAL SCHOOL DISTRICT</t>
  </si>
  <si>
    <t>CENTER MORICHES UNION FREE SCHOOL DISTRICT</t>
  </si>
  <si>
    <t>CHAPPAQUA CENTRAL SCHOOL DISTRICT</t>
  </si>
  <si>
    <t>CHESTER UNION FREE SCHOOL DISTRICT</t>
  </si>
  <si>
    <t>CHURCHVILLE-CHILI CENTRAL SCHOOL DISTRICT</t>
  </si>
  <si>
    <t>CLARENCE CENTRAL SCHOOL DISTRICT</t>
  </si>
  <si>
    <t>CLARKSTOWN CENTRAL SCHOOL DISTRICT</t>
  </si>
  <si>
    <t>CLINTON CENTRAL SCHOOL DISTRICT</t>
  </si>
  <si>
    <t>COLD SPRING HARBOR CENTRAL SCHOOL DISTRICT</t>
  </si>
  <si>
    <t>COMMACK UNION FREE SCHOOL DISTRICT</t>
  </si>
  <si>
    <t>CONNETQUOT CENTRAL SCHOOL DISTRICT</t>
  </si>
  <si>
    <t>CORNWALL CENTRAL SCHOOL DISTRICT</t>
  </si>
  <si>
    <t>CROTON-HARMON UNION FREE SCHOOL DISTRICT</t>
  </si>
  <si>
    <t>DOBBS FERRY UNION FREE SCHOOL DISTRICT</t>
  </si>
  <si>
    <t>EAST AURORA UNION FREE SCHOOL DISTRICT</t>
  </si>
  <si>
    <t>EAST GREENBUSH CENTRAL SCHOOL DISTRICT</t>
  </si>
  <si>
    <t>EAST HAMPTON UNION FREE SCHOOL DISTRICT</t>
  </si>
  <si>
    <t>EAST ISLIP UNION FREE SCHOOL DISTRICT</t>
  </si>
  <si>
    <t>EAST MEADOW UNION FREE SCHOOL DISTRICT</t>
  </si>
  <si>
    <t>EAST MORICHES UNION FREE SCHOOL DISTRICT</t>
  </si>
  <si>
    <t>EAST QUOGUE UNION FREE SCHOOL DISTRICT</t>
  </si>
  <si>
    <t>EAST ROCKAWAY UNION FREE SCHOOL DISTRICT</t>
  </si>
  <si>
    <t>EAST WILLISTON UNION FREE SCHOOL DISTRICT</t>
  </si>
  <si>
    <t>EASTCHESTER UNION FREE SCHOOL DISTRICT</t>
  </si>
  <si>
    <t>EASTPORT-SOUTH MANOR CSD</t>
  </si>
  <si>
    <t>EDEN CENTRAL SCHOOL DISTRICT</t>
  </si>
  <si>
    <t>EDGEMONT UNION FREE SCHOOL DISTRICT</t>
  </si>
  <si>
    <t>EDINBURG COMMON SCHOOL DISTRICT</t>
  </si>
  <si>
    <t>ELLICOTTVILLE CENTRAL SCHOOL DISTRICT</t>
  </si>
  <si>
    <t>ELMSFORD UNION FREE SCHOOL DISTRICT</t>
  </si>
  <si>
    <t>ELWOOD UNION FREE SCHOOL DISTRICT</t>
  </si>
  <si>
    <t>FAIRPORT CENTRAL SCHOOL DISTRICT</t>
  </si>
  <si>
    <t>FARMINGDALE UNION FREE SCHOOL DISTRICT</t>
  </si>
  <si>
    <t>FAYETTEVILLE-MANLIUS CENTRAL SCHOOL DISTRICT</t>
  </si>
  <si>
    <t>FIRE ISLAND UNION FREE SCHOOL DISTRICT</t>
  </si>
  <si>
    <t>FISHERS ISLAND UNION FREE SCHOOL DISTRICT</t>
  </si>
  <si>
    <t>FLORAL PARK-BELLEROSE UNION FREE SCHOOL DISTRICT</t>
  </si>
  <si>
    <t>FLORIDA UNION FREE SCHOOL DISTRICT</t>
  </si>
  <si>
    <t>FRANKLIN SQUARE UNION FREE SCHOOL DISTRICT</t>
  </si>
  <si>
    <t>FRONTIER CENTRAL SCHOOL DISTRICT</t>
  </si>
  <si>
    <t>GARDEN CITY UNION FREE SCHOOL DISTRICT</t>
  </si>
  <si>
    <t>GARRISON UNION FREE SCHOOL DISTRICT</t>
  </si>
  <si>
    <t>GEORGE JUNIOR REPUBLIC UNION FREE SCHOOL DISTRICT</t>
  </si>
  <si>
    <t>GOSHEN CENTRAL SCHOOL DISTRICT</t>
  </si>
  <si>
    <t>GRAND ISLAND CENTRAL SCHOOL DISTRICT</t>
  </si>
  <si>
    <t>GREAT NECK UNION FREE SCHOOL DISTRICT</t>
  </si>
  <si>
    <t>GREENBURGH CENTRAL SCHOOL DISTRICT</t>
  </si>
  <si>
    <t>GREENBURGH ELEVEN UNION FREE SCHOOL DISTRICT</t>
  </si>
  <si>
    <t>GREENBURGH-GRAHAM UNION FREE SCHOOL DISTRICT</t>
  </si>
  <si>
    <t>GREENBURGH-NORTH CASTLE UNION FREE SCHOOL DISTRICT</t>
  </si>
  <si>
    <t>GREENPORT UNION FREE SCHOOL DISTRICT</t>
  </si>
  <si>
    <t>GREENWOOD LAKE UNION FREE SCHOOL DISTRICT</t>
  </si>
  <si>
    <t>GUILDERLAND CENTRAL SCHOOL DISTRICT</t>
  </si>
  <si>
    <t>HALDANE CENTRAL SCHOOL DISTRICT</t>
  </si>
  <si>
    <t>HALF HOLLOW HILLS CENTRAL SCHOOL DISTRICT</t>
  </si>
  <si>
    <t>HAMBURG CENTRAL SCHOOL DISTRICT</t>
  </si>
  <si>
    <t>HAMPTON BAYS UNION FREE SCHOOL DISTRICT</t>
  </si>
  <si>
    <t>HARBORFIELDS CENTRAL SCHOOL DISTRICT</t>
  </si>
  <si>
    <t>HARRISON CENTRAL SCHOOL DISTRICT</t>
  </si>
  <si>
    <t>HASTINGS-ON-HUDSON UNION FREE SCHOOL DISTRICT</t>
  </si>
  <si>
    <t>HAUPPAUGE UNION FREE SCHOOL DISTRICT</t>
  </si>
  <si>
    <t>HAWTHORNE-CEDAR KNOLLS UNION FREE SCHOOL DISTRICT</t>
  </si>
  <si>
    <t>HENDRICK HUDSON CENTRAL SCHOOL DISTRICT</t>
  </si>
  <si>
    <t>HERRICKS UNION FREE SCHOOL DISTRICT</t>
  </si>
  <si>
    <t>HEWLETT-WOODMERE UNION FREE SCHOOL DISTRICT</t>
  </si>
  <si>
    <t>HICKSVILLE UNION FREE SCHOOL DISTRICT</t>
  </si>
  <si>
    <t>HIGHLAND CENTRAL SCHOOL DISTRICT</t>
  </si>
  <si>
    <t>HILTON CENTRAL SCHOOL DISTRICT</t>
  </si>
  <si>
    <t>HONEOYE FALLS-LIMA CENTRAL SCHOOL DISTRICT</t>
  </si>
  <si>
    <t>HORSEHEADS CENTRAL SCHOOL DISTRICT</t>
  </si>
  <si>
    <t>HUNTINGTON UNION FREE SCHOOL DISTRICT</t>
  </si>
  <si>
    <t>INDIAN LAKE CENTRAL SCHOOL DISTRICT</t>
  </si>
  <si>
    <t>INLET COMMON SCHOOL DISTRICT</t>
  </si>
  <si>
    <t>IROQUOIS CENTRAL SCHOOL DISTRICT</t>
  </si>
  <si>
    <t>IRVINGTON UNION FREE SCHOOL DISTRICT</t>
  </si>
  <si>
    <t>ISLAND PARK UNION FREE SCHOOL DISTRICT</t>
  </si>
  <si>
    <t>ISLAND TREES UNION FREE SCHOOL DISTRICT</t>
  </si>
  <si>
    <t>ISLIP UNION FREE SCHOOL DISTRICT</t>
  </si>
  <si>
    <t>ITHACA CITY SCHOOL DISTRICT</t>
  </si>
  <si>
    <t>JAMESVILLE-DEWITT CENTRAL SCHOOL DISTRICT</t>
  </si>
  <si>
    <t>JERICHO UNION FREE SCHOOL DISTRICT</t>
  </si>
  <si>
    <t>KATONAH-LEWISBORO UNION FREE SCHOOL DISTRICT</t>
  </si>
  <si>
    <t>KEENE CENTRAL SCHOOL DISTRICT</t>
  </si>
  <si>
    <t>KINGS PARK CENTRAL SCHOOL DISTRICT</t>
  </si>
  <si>
    <t>LAKE GEORGE CENTRAL SCHOOL DISTRICT</t>
  </si>
  <si>
    <t>LAKE PLACID CENTRAL SCHOOL DISTRICT</t>
  </si>
  <si>
    <t>LAKE PLEASANT CENTRAL SCHOOL DISTRICT</t>
  </si>
  <si>
    <t>LAKELAND CENTRAL SCHOOL DISTRICT</t>
  </si>
  <si>
    <t>LANCASTER CENTRAL SCHOOL DISTRICT</t>
  </si>
  <si>
    <t>LANSING CENTRAL SCHOOL DISTRICT</t>
  </si>
  <si>
    <t>LAWRENCE UNION FREE SCHOOL DISTRICT</t>
  </si>
  <si>
    <t>LEVITTOWN UNION FREE SCHOOL DISTRICT</t>
  </si>
  <si>
    <t>LEWISTON-PORTER CENTRAL SCHOOL DISTRICT</t>
  </si>
  <si>
    <t>LINDENHURST UNION FREE SCHOOL DISTRICT</t>
  </si>
  <si>
    <t>LITTLE FLOWER UNION FREE SCHOOL DISTRICT</t>
  </si>
  <si>
    <t>LOCUST VALLEY CENTRAL SCHOOL DISTRICT</t>
  </si>
  <si>
    <t>LONG BEACH CITY SCHOOL DISTRICT</t>
  </si>
  <si>
    <t>LONG LAKE CENTRAL SCHOOL DISTRICT</t>
  </si>
  <si>
    <t>LYNBROOK UNION FREE SCHOOL DISTRICT</t>
  </si>
  <si>
    <t>MAHOPAC CENTRAL SCHOOL DISTRICT</t>
  </si>
  <si>
    <t>MALVERNE UNION FREE SCHOOL DISTRICT</t>
  </si>
  <si>
    <t>MAMARONECK UNION FREE SCHOOL DISTRICT</t>
  </si>
  <si>
    <t>MANHASSET UNION FREE SCHOOL DISTRICT</t>
  </si>
  <si>
    <t>MARCELLUS CENTRAL SCHOOL DISTRICT</t>
  </si>
  <si>
    <t>MARLBORO CENTRAL SCHOOL DISTRICT</t>
  </si>
  <si>
    <t>MASSAPEQUA UNION FREE SCHOOL DISTRICT</t>
  </si>
  <si>
    <t>MATTITUCK-CUTCHOGUE UNION FREE SCHOOL DISTRICT</t>
  </si>
  <si>
    <t>MENANDS UNION FREE SCHOOL DISTRICT</t>
  </si>
  <si>
    <t>MERRICK UNION FREE SCHOOL DISTRICT</t>
  </si>
  <si>
    <t>MIDDLE COUNTRY CENTRAL SCHOOL DISTRICT</t>
  </si>
  <si>
    <t>MILLBROOK CENTRAL SCHOOL DISTRICT</t>
  </si>
  <si>
    <t>MILLER PLACE UNION FREE SCHOOL DISTRICT</t>
  </si>
  <si>
    <t>MINEOLA UNION FREE SCHOOL DISTRICT</t>
  </si>
  <si>
    <t>MINISINK VALLEY CENTRAL SCHOOL DISTRICT</t>
  </si>
  <si>
    <t>MONROE-WOODBURY CENTRAL SCHOOL DISTRICT</t>
  </si>
  <si>
    <t>MONTAUK UNION FREE SCHOOL DISTRICT</t>
  </si>
  <si>
    <t>MOUNT PLEASANT CENTRAL SCHOOL DISTRICT</t>
  </si>
  <si>
    <t>MOUNT PLEASANT-BLYTHEDALE UNION FREE SCHOOL DISTRICT</t>
  </si>
  <si>
    <t>MOUNT PLEASANT-COTTAGE UNION FREE SCHOOL DISTRICT</t>
  </si>
  <si>
    <t>MOUNT SINAI UNION FREE SCHOOL DISTRICT</t>
  </si>
  <si>
    <t>NANUET UNION FREE SCHOOL DISTRICT</t>
  </si>
  <si>
    <t>NEW HARTFORD CENTRAL SCHOOL DISTRICT</t>
  </si>
  <si>
    <t>NEW HYDE PARK-GARDEN CITY PARK UNION FREE SCHOOL DISTRICT</t>
  </si>
  <si>
    <t>NEW LEBANON CENTRAL SCHOOL DISTRICT</t>
  </si>
  <si>
    <t>NEW PALTZ CENTRAL SCHOOL DISTRICT</t>
  </si>
  <si>
    <t>NEW ROCHELLE CITY SCHOOL DISTRICT</t>
  </si>
  <si>
    <t>NEW SUFFOLK COMMON SCHOOL DISTRICT</t>
  </si>
  <si>
    <t>NEWCOMB CENTRAL SCHOOL DISTRICT</t>
  </si>
  <si>
    <t>NISKAYUNA CENTRAL SCHOOL DISTRICT</t>
  </si>
  <si>
    <t>NORTH BABYLON UNION FREE SCHOOL DISTRICT</t>
  </si>
  <si>
    <t>NORTH BELLMORE UNION FREE SCHOOL DISTRICT</t>
  </si>
  <si>
    <t>NORTH COLONIE CSD</t>
  </si>
  <si>
    <t>NORTH GREENBUSH COMMON SCHOOL DISTRICT (WILLIAMS)</t>
  </si>
  <si>
    <t>NORTH MERRICK UNION FREE SCHOOL DISTRICT</t>
  </si>
  <si>
    <t>NORTH SALEM CENTRAL SCHOOL DISTRICT</t>
  </si>
  <si>
    <t>NORTH SHORE CENTRAL SCHOOL DISTRICT</t>
  </si>
  <si>
    <t>NORTH WARREN CENTRAL SCHOOL DISTRICT</t>
  </si>
  <si>
    <t>NORTHPORT-EAST NORTHPORT UNION FREE SCHOOL DISTRICT</t>
  </si>
  <si>
    <t>NYACK UNION FREE SCHOOL DISTRICT</t>
  </si>
  <si>
    <t>OCEANSIDE UNION FREE SCHOOL DISTRICT</t>
  </si>
  <si>
    <t>ONTEORA CENTRAL SCHOOL DISTRICT</t>
  </si>
  <si>
    <t>ORCHARD PARK CENTRAL SCHOOL DISTRICT</t>
  </si>
  <si>
    <t>OYSTER BAY-EAST NORWICH CENTRAL SCHOOL DISTRICT</t>
  </si>
  <si>
    <t>OYSTERPONDS UNION FREE SCHOOL DISTRICT</t>
  </si>
  <si>
    <t>PAWLING CENTRAL SCHOOL DISTRICT</t>
  </si>
  <si>
    <t>PEARL RIVER UNION FREE SCHOOL DISTRICT</t>
  </si>
  <si>
    <t>PELHAM UNION FREE SCHOOL DISTRICT</t>
  </si>
  <si>
    <t>PENFIELD CENTRAL SCHOOL DISTRICT</t>
  </si>
  <si>
    <t>PINE PLAINS CENTRAL SCHOOL DISTRICT</t>
  </si>
  <si>
    <t>PITTSFORD CENTRAL SCHOOL DISTRICT</t>
  </si>
  <si>
    <t>PLAINEDGE UNION FREE SCHOOL DISTRICT</t>
  </si>
  <si>
    <t>PLAINVIEW-OLD BETHPAGE CENTRAL SCHOOL DISTRICT</t>
  </si>
  <si>
    <t>PLEASANTVILLE UNION FREE SCHOOL DISTRICT</t>
  </si>
  <si>
    <t>POCANTICO HILLS CENTRAL SCHOOL DISTRICT</t>
  </si>
  <si>
    <t>PORT JEFFERSON UNION FREE SCHOOL DISTRICT</t>
  </si>
  <si>
    <t>PORT WASHINGTON UNION FREE SCHOOL DISTRICT</t>
  </si>
  <si>
    <t>PUTNAM VALLEY CENTRAL SCHOOL DISTRICT</t>
  </si>
  <si>
    <t>QUEENSBURY UNION FREE SCHOOL DISTRICT</t>
  </si>
  <si>
    <t>QUOGUE UNION FREE SCHOOL DISTRICT</t>
  </si>
  <si>
    <t>RAMAPO CENTRAL SCHOOL DISTRICT (SUFFERN)</t>
  </si>
  <si>
    <t>RANDOLPH ACADEMY UNION FREE SCHOOL DISTRICT</t>
  </si>
  <si>
    <t>RED HOOK CENTRAL SCHOOL DISTRICT</t>
  </si>
  <si>
    <t>REMSENBURG-SPEONK UNION FREE SCHOOL DISTRICT</t>
  </si>
  <si>
    <t>RHINEBECK CENTRAL SCHOOL DISTRICT</t>
  </si>
  <si>
    <t>ROCKVILLE CENTRE UNION FREE SCHOOL DISTRICT</t>
  </si>
  <si>
    <t>ROCKY POINT UNION FREE SCHOOL DISTRICT</t>
  </si>
  <si>
    <t>ROSLYN UNION FREE SCHOOL DISTRICT</t>
  </si>
  <si>
    <t>ROTTERDAM-MOHONASEN CENTRAL SCHOOL DISTRICT</t>
  </si>
  <si>
    <t>RUSH-HENRIETTA CENTRAL SCHOOL DISTRICT</t>
  </si>
  <si>
    <t>RYE CITY SCHOOL DISTRICT</t>
  </si>
  <si>
    <t>RYE NECK UNION FREE SCHOOL DISTRICT</t>
  </si>
  <si>
    <t>SACHEM CENTRAL SCHOOL DISTRICT</t>
  </si>
  <si>
    <t>SAG HARBOR UNION FREE SCHOOL DISTRICT</t>
  </si>
  <si>
    <t>SAGAPONACK COMMON SCHOOL DISTRICT</t>
  </si>
  <si>
    <t>SARATOGA SPRINGS CITY SCHOOL DISTRICT</t>
  </si>
  <si>
    <t>SAYVILLE UNION FREE SCHOOL DISTRICT</t>
  </si>
  <si>
    <t>SCARSDALE UNION FREE SCHOOL DISTRICT</t>
  </si>
  <si>
    <t>SCHALMONT CENTRAL SCHOOL DISTRICT</t>
  </si>
  <si>
    <t>SCHODACK CENTRAL SCHOOL DISTRICT</t>
  </si>
  <si>
    <t>SCHROON LAKE CENTRAL SCHOOL DISTRICT</t>
  </si>
  <si>
    <t>SCOTIA-GLENVILLE CENTRAL SCHOOL DISTRICT</t>
  </si>
  <si>
    <t>SEAFORD UNION FREE SCHOOL DISTRICT</t>
  </si>
  <si>
    <t>SEWANHAKA CENTRAL HIGH SCHOOL DISTRICT</t>
  </si>
  <si>
    <t>SHELTER ISLAND UNION FREE SCHOOL DISTRICT</t>
  </si>
  <si>
    <t>SHENENDEHOWA CENTRAL SCHOOL DISTRICT</t>
  </si>
  <si>
    <t>SHOREHAM-WADING RIVER CENTRAL SCHOOL DISTRICT</t>
  </si>
  <si>
    <t>SKANEATELES CENTRAL SCHOOL DISTRICT</t>
  </si>
  <si>
    <t>SMITHTOWN CENTRAL SCHOOL DISTRICT</t>
  </si>
  <si>
    <t>SOMERS CENTRAL SCHOOL DISTRICT</t>
  </si>
  <si>
    <t>SOUTH COLONIE CENTRAL SCHOOL DISTRICT</t>
  </si>
  <si>
    <t>SOUTH GLENS FALLS CENTRAL SCHOOL DISTRICT</t>
  </si>
  <si>
    <t>SOUTH ORANGETOWN CENTRAL SCHOOL DISTRICT</t>
  </si>
  <si>
    <t>SOUTHAMPTON UNION FREE SCHOOL DISTRICT</t>
  </si>
  <si>
    <t>SOUTHOLD UNION FREE SCHOOL DISTRICT</t>
  </si>
  <si>
    <t>SPACKENKILL UNION FREE SCHOOL DISTRICT</t>
  </si>
  <si>
    <t>SPENCERPORT CENTRAL SCHOOL DISTRICT</t>
  </si>
  <si>
    <t>SPRINGS UNION FREE SCHOOL DISTRICT</t>
  </si>
  <si>
    <t>STARPOINT CENTRAL SCHOOL DISTRICT</t>
  </si>
  <si>
    <t>STILLWATER CENTRAL SCHOOL DISTRICT</t>
  </si>
  <si>
    <t>SWEET HOME CENTRAL SCHOOL DISTRICT</t>
  </si>
  <si>
    <t>SYOSSET CENTRAL SCHOOL DISTRICT</t>
  </si>
  <si>
    <t>THREE VILLAGE CENTRAL SCHOOL DISTRICT</t>
  </si>
  <si>
    <t>TOWN OF WEBB UNION FREE SCHOOL DISTRICT</t>
  </si>
  <si>
    <t>TUCKAHOE COMMON SCHOOL DISTRICT</t>
  </si>
  <si>
    <t>TUCKAHOE UNION FREE SCHOOL DISTRICT</t>
  </si>
  <si>
    <t>TUXEDO UNION FREE SCHOOL DISTRICT</t>
  </si>
  <si>
    <t>UNION FREE SCHOOL DISTRICT OF THE TARRYTOWNS</t>
  </si>
  <si>
    <t>VALHALLA UNION FREE SCHOOL DISTRICT</t>
  </si>
  <si>
    <t>VALLEY STREAM 13 UNION FREE SCHOOL DISTRICT</t>
  </si>
  <si>
    <t>VALLEY STREAM 24 UNION FREE SCHOOL DISTRICT</t>
  </si>
  <si>
    <t>VALLEY STREAM 30 UNION FREE SCHOOL DISTRICT</t>
  </si>
  <si>
    <t>VALLEY STREAM CENTRAL HIGH SCHOOL DISTRICT</t>
  </si>
  <si>
    <t>VESTAL CENTRAL SCHOOL DISTRICT</t>
  </si>
  <si>
    <t>VICTOR CENTRAL SCHOOL DISTRICT</t>
  </si>
  <si>
    <t>VOORHEESVILLE CENTRAL SCHOOL DISTRICT</t>
  </si>
  <si>
    <t>WAINSCOTT COMMON SCHOOL DISTRICT</t>
  </si>
  <si>
    <t>WANTAGH UNION FREE SCHOOL DISTRICT</t>
  </si>
  <si>
    <t>WAPPINGERS CENTRAL SCHOOL DISTRICT</t>
  </si>
  <si>
    <t>WARWICK VALLEY CENTRAL SCHOOL DISTRICT</t>
  </si>
  <si>
    <t>WASHINGTONVILLE CENTRAL SCHOOL DISTRICT</t>
  </si>
  <si>
    <t>WAYNE CENTRAL SCHOOL DISTRICT</t>
  </si>
  <si>
    <t>WEBSTER CENTRAL SCHOOL DISTRICT</t>
  </si>
  <si>
    <t>WELLS CENTRAL SCHOOL DISTRICT</t>
  </si>
  <si>
    <t>WEST BABYLON UNION FREE SCHOOL DISTRICT</t>
  </si>
  <si>
    <t>WEST GENESEE CENTRAL SCHOOL DISTRICT</t>
  </si>
  <si>
    <t>WEST HEMPSTEAD UNION FREE SCHOOL DISTRICT</t>
  </si>
  <si>
    <t>WEST IRONDEQUOIT CENTRAL SCHOOL DISTRICT</t>
  </si>
  <si>
    <t>WEST ISLIP UNION FREE SCHOOL DISTRICT</t>
  </si>
  <si>
    <t>WEST SENECA CENTRAL SCHOOL DISTRICT</t>
  </si>
  <si>
    <t>WESTHAMPTON BEACH UNION FREE SCHOOL DISTRICT</t>
  </si>
  <si>
    <t>WESTHILL CENTRAL SCHOOL DISTRICT</t>
  </si>
  <si>
    <t>WHEELERVILLE UNION FREE SCHOOL DISTRICT</t>
  </si>
  <si>
    <t>WHITE PLAINS CITY SCHOOL DISTRICT</t>
  </si>
  <si>
    <t>WILLIAMSVILLE CENTRAL SCHOOL DISTRICT</t>
  </si>
  <si>
    <t>WINDHAM-ASHLAND-JEWETT CENTRAL SCHOOL DISTRICT</t>
  </si>
  <si>
    <t>WYNANTSKILL UNION FREE SCHOOL DISTRICT</t>
  </si>
  <si>
    <t>YORKTOWN CENTRAL SCHOOL DISTRICT</t>
  </si>
  <si>
    <t>Scale8</t>
  </si>
  <si>
    <r>
      <t xml:space="preserve">The applicant describes how they will meet each of the </t>
    </r>
    <r>
      <rPr>
        <b/>
        <sz val="11"/>
        <color theme="1"/>
        <rFont val="Calibri"/>
        <family val="2"/>
        <scheme val="minor"/>
      </rPr>
      <t xml:space="preserve">three </t>
    </r>
    <r>
      <rPr>
        <sz val="11"/>
        <color theme="1"/>
        <rFont val="Calibri"/>
        <family val="2"/>
        <scheme val="minor"/>
      </rPr>
      <t>standards for</t>
    </r>
    <r>
      <rPr>
        <b/>
        <sz val="11"/>
        <color theme="1"/>
        <rFont val="Calibri"/>
        <family val="2"/>
        <scheme val="minor"/>
      </rPr>
      <t xml:space="preserve"> Staff and Program Oversight</t>
    </r>
    <r>
      <rPr>
        <sz val="11"/>
        <color theme="1"/>
        <rFont val="Calibri"/>
        <family val="2"/>
        <scheme val="minor"/>
      </rPr>
      <t xml:space="preserve">.  The description provides complete, detailed and clearly articulated information as to the policies, processes, procedures and action steps the district has implemented or will implement.  </t>
    </r>
    <r>
      <rPr>
        <b/>
        <sz val="11"/>
        <color theme="1"/>
        <rFont val="Calibri"/>
        <family val="2"/>
        <scheme val="minor"/>
      </rPr>
      <t>(5 points)</t>
    </r>
  </si>
  <si>
    <r>
      <rPr>
        <sz val="11"/>
        <color theme="1"/>
        <rFont val="Calibri"/>
        <family val="2"/>
        <scheme val="minor"/>
      </rPr>
      <t xml:space="preserve">The district maximizes the prekindergarten resources currently available to it based on the district’s three year average Pre-K enrollment compared with its funded capacity. </t>
    </r>
    <r>
      <rPr>
        <b/>
        <sz val="11"/>
        <color theme="1"/>
        <rFont val="Calibri"/>
        <family val="2"/>
        <scheme val="minor"/>
      </rPr>
      <t>(5 points)</t>
    </r>
  </si>
  <si>
    <t>Part 4</t>
  </si>
  <si>
    <r>
      <t xml:space="preserve">For each category of the FS-10, why program expenditures are appropriate and necessary to support the project and are primarily targeted to the provision of direct services to students (i.e. how will funds be used to provide a developmentally appropriate learning experience for the prekindergarten students).  </t>
    </r>
    <r>
      <rPr>
        <b/>
        <sz val="11"/>
        <color theme="1"/>
        <rFont val="Calibri"/>
        <family val="2"/>
        <scheme val="minor"/>
      </rPr>
      <t>(7 points)</t>
    </r>
  </si>
  <si>
    <r>
      <t xml:space="preserve">Why programs expenditures are reasonable in relation to the number of children to be served, the services to be provided, and the anticipated results and benefits of the program. </t>
    </r>
    <r>
      <rPr>
        <b/>
        <sz val="11"/>
        <color theme="1"/>
        <rFont val="Calibri"/>
        <family val="2"/>
        <scheme val="minor"/>
      </rPr>
      <t>(10 points)</t>
    </r>
  </si>
  <si>
    <r>
      <t xml:space="preserve">The system the district will use to track costs that are allocated specifically for Additional Grants for Expanded Prekindergarten for Three- and Four-Year Old Students (EPK) grant program. </t>
    </r>
    <r>
      <rPr>
        <b/>
        <sz val="11"/>
        <color theme="1"/>
        <rFont val="Calibri"/>
        <family val="2"/>
        <scheme val="minor"/>
      </rPr>
      <t>(3 points)</t>
    </r>
  </si>
  <si>
    <r>
      <t>Part 4– Budget (20 points):</t>
    </r>
    <r>
      <rPr>
        <i/>
        <sz val="11"/>
        <color theme="1"/>
        <rFont val="Calibri"/>
        <family val="2"/>
        <scheme val="minor"/>
      </rPr>
      <t xml:space="preserve"> In this  section, the applicant  will describe proposed expenditures that are appropriate, reasonable, and necessary to support the project activities and goals.  A quality application will describe:</t>
    </r>
  </si>
  <si>
    <t>Total Part 4:</t>
  </si>
  <si>
    <r>
      <t xml:space="preserve">The applicant describes how they will meet  the  standard for </t>
    </r>
    <r>
      <rPr>
        <b/>
        <sz val="11"/>
        <color theme="1"/>
        <rFont val="Calibri"/>
        <family val="2"/>
        <scheme val="minor"/>
      </rPr>
      <t>Professional Learning</t>
    </r>
    <r>
      <rPr>
        <sz val="11"/>
        <color theme="1"/>
        <rFont val="Calibri"/>
        <family val="2"/>
        <scheme val="minor"/>
      </rPr>
      <t xml:space="preserve">  The description provides complete, detailed and clearly articulated information as to the policies, processes, procedures and action steps the district has implemented or will implement. </t>
    </r>
    <r>
      <rPr>
        <b/>
        <sz val="11"/>
        <color theme="1"/>
        <rFont val="Calibri"/>
        <family val="2"/>
        <scheme val="minor"/>
      </rPr>
      <t>(2 points)</t>
    </r>
  </si>
  <si>
    <r>
      <t xml:space="preserve">The applicant describes how they will meet each of the </t>
    </r>
    <r>
      <rPr>
        <b/>
        <sz val="11"/>
        <color theme="1"/>
        <rFont val="Calibri"/>
        <family val="2"/>
        <scheme val="minor"/>
      </rPr>
      <t xml:space="preserve">three </t>
    </r>
    <r>
      <rPr>
        <sz val="11"/>
        <color theme="1"/>
        <rFont val="Calibri"/>
        <family val="2"/>
        <scheme val="minor"/>
      </rPr>
      <t xml:space="preserve">standards for </t>
    </r>
    <r>
      <rPr>
        <b/>
        <sz val="11"/>
        <color theme="1"/>
        <rFont val="Calibri"/>
        <family val="2"/>
        <scheme val="minor"/>
      </rPr>
      <t>Family Engagement</t>
    </r>
    <r>
      <rPr>
        <sz val="11"/>
        <color theme="1"/>
        <rFont val="Calibri"/>
        <family val="2"/>
        <scheme val="minor"/>
      </rPr>
      <t xml:space="preserve">.  The description provides complete, detailed and clearly articulated information as to the policies, processes, procedures and action steps the district has implemented or will implement. </t>
    </r>
    <r>
      <rPr>
        <b/>
        <sz val="11"/>
        <color theme="1"/>
        <rFont val="Calibri"/>
        <family val="2"/>
        <scheme val="minor"/>
      </rPr>
      <t>(4 points)</t>
    </r>
  </si>
  <si>
    <r>
      <t xml:space="preserve">The applicant describes how they will meet each of the two standards for </t>
    </r>
    <r>
      <rPr>
        <b/>
        <sz val="11"/>
        <color theme="1"/>
        <rFont val="Calibri"/>
        <family val="2"/>
        <scheme val="minor"/>
      </rPr>
      <t>Transitions to Kindergarten for Four-Year Old Students</t>
    </r>
    <r>
      <rPr>
        <sz val="11"/>
        <color theme="1"/>
        <rFont val="Calibri"/>
        <family val="2"/>
        <scheme val="minor"/>
      </rPr>
      <t xml:space="preserve">.  The description provides complete, detailed and clearly articulated information as to the policies, processes, procedures and action steps the district has implemented or will implement. </t>
    </r>
    <r>
      <rPr>
        <b/>
        <sz val="11"/>
        <color theme="1"/>
        <rFont val="Calibri"/>
        <family val="2"/>
        <scheme val="minor"/>
      </rPr>
      <t>(3 points)</t>
    </r>
  </si>
  <si>
    <r>
      <t>Part 3 – Program Quality (34 points):</t>
    </r>
    <r>
      <rPr>
        <b/>
        <sz val="11"/>
        <color theme="1"/>
        <rFont val="Calibri"/>
        <family val="2"/>
        <scheme val="minor"/>
      </rPr>
      <t xml:space="preserve"> </t>
    </r>
    <r>
      <rPr>
        <i/>
        <sz val="11"/>
        <color theme="1"/>
        <rFont val="Calibri"/>
        <family val="2"/>
        <scheme val="minor"/>
      </rPr>
      <t>In this section, the applicant must detail how they currently meet, or will meet, the approved quality standards for prekindergarten services offered directly by the district and its collaborating CBOs. The narrative should describe the policies, processes and procedures that the school district has in place or will implement across the following standard areas, including the specific action steps that the school district will take.</t>
    </r>
  </si>
  <si>
    <t>of 34</t>
  </si>
  <si>
    <r>
      <t xml:space="preserve">Specific indicators of district need, including the percent and number of eligible children currently not served by state funded early learning or prekindergarten programs or other publicly-funded programs for three- and four-year old students; and if applicable; the proportion of prekindergarten students currently enrolled in locally funded half-day programs and the proportion of prekindergarten students currently enrolled in locally funded full-day programs and the portion of state-administered prekindergarten funds utilized by the district in 2018-2019.  </t>
    </r>
    <r>
      <rPr>
        <b/>
        <sz val="11"/>
        <rFont val="Calibri"/>
        <family val="2"/>
        <scheme val="minor"/>
      </rPr>
      <t>(5 points)</t>
    </r>
  </si>
  <si>
    <r>
      <t>The specific needs of students to be served by the district, including the needs of the parents of eligible children and the number of children who need full-day programs because of their parents’/guardians’ work schedules.  Also describe the recruitment plan, how the district will publicize its education program to a broad cross-section of prospective students, including those who are unserved or underserved, and the district’s specific plan to recruit students with disabilities, English language learners, and students who are economically disadvantaged.</t>
    </r>
    <r>
      <rPr>
        <b/>
        <sz val="11"/>
        <color theme="1"/>
        <rFont val="Calibri"/>
        <family val="2"/>
        <scheme val="minor"/>
      </rPr>
      <t xml:space="preserve"> </t>
    </r>
    <r>
      <rPr>
        <b/>
        <sz val="11"/>
        <rFont val="Calibri"/>
        <family val="2"/>
        <scheme val="minor"/>
      </rPr>
      <t>(5 points)</t>
    </r>
  </si>
  <si>
    <t>of 25</t>
  </si>
  <si>
    <r>
      <t xml:space="preserve">The applicant completed the chart specifying the number and ages of children to be served, the length of program day, the anticipated start date and number of days the program will operate in Year One,  and who will provide the instructional program (public school/CBO/combination) </t>
    </r>
    <r>
      <rPr>
        <b/>
        <sz val="11"/>
        <color theme="1"/>
        <rFont val="Calibri"/>
        <family val="2"/>
        <scheme val="minor"/>
      </rPr>
      <t>(2 points)</t>
    </r>
    <r>
      <rPr>
        <sz val="11"/>
        <color theme="1"/>
        <rFont val="Calibri"/>
        <family val="2"/>
        <scheme val="minor"/>
      </rPr>
      <t>.</t>
    </r>
  </si>
  <si>
    <r>
      <t>How the applicant will maximize the enrollment and inclusion of preschool children with disabilities in the prekindergarten program, including;, the processes and procedures the applicant has, or will have, in place to ensure that, to the maximum extent possible and as appropriate, preschool students with disabilities are served in the general education prekindergarten classroom;  how the grant funds will be used to address the need for integrated settings; and 	the placement of typically developing students to integrate settings to ensure that students of all learning and physical abilities are educated together.</t>
    </r>
    <r>
      <rPr>
        <b/>
        <sz val="11"/>
        <color theme="1"/>
        <rFont val="Calibri"/>
        <family val="2"/>
        <scheme val="minor"/>
      </rPr>
      <t xml:space="preserve"> (8 points)</t>
    </r>
  </si>
  <si>
    <r>
      <t xml:space="preserve">The need to plan supports for language diverse prekindergarten students, including how the applicant proposes to use grant funds to support Bilingual Education, Dual Language, and/or English as a New Language programming. </t>
    </r>
    <r>
      <rPr>
        <b/>
        <sz val="11"/>
        <color theme="1"/>
        <rFont val="Calibri"/>
        <family val="2"/>
        <scheme val="minor"/>
      </rPr>
      <t>(3 points)</t>
    </r>
  </si>
  <si>
    <r>
      <t xml:space="preserve">Part 2 Program Design Narrative (21 Points): </t>
    </r>
    <r>
      <rPr>
        <i/>
        <sz val="11"/>
        <color theme="1"/>
        <rFont val="Calibri"/>
        <family val="2"/>
        <scheme val="minor"/>
      </rPr>
      <t>In this section, the applicant should thoroughly, clearly, and concisely describe how the prekindergarten program supported by this grant will be structured and organized. Applicants currently operating State-Administered Prekindergarten programs should describe the interface between their existing program and the expansion services that would be provided through this grant. A quality application will describe:</t>
    </r>
  </si>
  <si>
    <t>of 21</t>
  </si>
  <si>
    <t xml:space="preserve"> 05/22/19</t>
  </si>
  <si>
    <t>E(MI0015) 00 FALL 2008 NEED RESOURCE CATGORIES (1-6)</t>
  </si>
  <si>
    <t>F(WM0038) 05 2018-19 NEEDS RESOURCE INDEX (ENI/CWR)</t>
  </si>
  <si>
    <t>G(PK0044) 02 2006-07 UPK GRANT PER PUPIL (HALF DAY)</t>
  </si>
  <si>
    <t>H(OP0069) 02 2018-19 SELECTED FOUNDATION AID PER PUPIL</t>
  </si>
  <si>
    <t>I(FL0035) 02 2018-19 SELECTED UPK GRANT PER PUPIL (HALF DAY)</t>
  </si>
  <si>
    <t xml:space="preserve">DATABASE EDITION 0219C      MODEL EDITION PKRFP-1   0219C           </t>
  </si>
  <si>
    <t>Extract of data from Claim Year 2015-2016 Data as of: Mon Jun 03 14:30:06 EDT 2019</t>
  </si>
  <si>
    <t>Extract of data from Claim Year 2016-2017 Data as of: Mon Jun 03 14:31:13 EDT 2019</t>
  </si>
  <si>
    <t>Extract of data from Claim Year 2017-2018 Data as of: Mon Jun 03 14:33:04 EDT 2019</t>
  </si>
  <si>
    <t>Beds Code</t>
  </si>
  <si>
    <t>Institution Name</t>
  </si>
  <si>
    <t xml:space="preserve">Refkey: 85378 </t>
  </si>
  <si>
    <t xml:space="preserve">Refkey: 51183 </t>
  </si>
  <si>
    <t xml:space="preserve">Refkey: 89927 </t>
  </si>
  <si>
    <t xml:space="preserve">Refkey: 89911 </t>
  </si>
  <si>
    <t>UPK:MAX PUPILS TO SERVE | Field size 10 | CY:2015-2016 Data as of: Mon Jun 03 14:30:06 EDT 2019</t>
  </si>
  <si>
    <t>TOTAL PAYABLE UPK GRANT | Field size 14 | CY:2015-2016 Data as of: Mon Jun 03 14:30:06 EDT 2019</t>
  </si>
  <si>
    <t>UPK:MAX PUPILS TO SERVE | Field size 10 | CY:2016-2017 Data as of: Mon Jun 03 14:31:13 EDT 2019</t>
  </si>
  <si>
    <t>TOTAL PAYABLE UPK GRANT | Field size 14 | CY:2016-2017 Data as of: Mon Jun 03 14:31:13 EDT 2019</t>
  </si>
  <si>
    <t>Calculated Current Year PreK Pupils Served | Field size 12 (Decimal places 1) | CY:2017-2018 Data as of: Mon Jun 03 14:33:04 EDT 2019</t>
  </si>
  <si>
    <t>UPK Prekindergarten Maintenance Base | Field size 12 (Decimal places 1) | CY:2017-2018 Data as of: Mon Jun 03 14:33:04 EDT 2019</t>
  </si>
  <si>
    <t>ALBANY CITY SD</t>
  </si>
  <si>
    <t>BERNE-KNOX-WES</t>
  </si>
  <si>
    <t xml:space="preserve">BETHLEHEM CSD </t>
  </si>
  <si>
    <t>RAVENA-COEYMAN</t>
  </si>
  <si>
    <t>COHOES CITY SD</t>
  </si>
  <si>
    <t xml:space="preserve">SOUTH COLONIE </t>
  </si>
  <si>
    <t xml:space="preserve">MENANDS UFSD  </t>
  </si>
  <si>
    <t xml:space="preserve">NORTH COLONIE </t>
  </si>
  <si>
    <t>GREEN ISLAND U</t>
  </si>
  <si>
    <t>GUILDERLAND CS</t>
  </si>
  <si>
    <t xml:space="preserve">VOORHEESVILLE </t>
  </si>
  <si>
    <t>WATERVLIET CIT</t>
  </si>
  <si>
    <t xml:space="preserve">ALFRED-ALMOND </t>
  </si>
  <si>
    <t xml:space="preserve">ANDOVER CSD   </t>
  </si>
  <si>
    <t xml:space="preserve">BELFAST CSD   </t>
  </si>
  <si>
    <t>CANASERAGA CSD</t>
  </si>
  <si>
    <t>FRIENDSHIP CSD</t>
  </si>
  <si>
    <t xml:space="preserve">FILLMORE CSD  </t>
  </si>
  <si>
    <t>WHITESVILLE CS</t>
  </si>
  <si>
    <t xml:space="preserve">CUBA-RUSHFORD </t>
  </si>
  <si>
    <t xml:space="preserve">SCIO CSD      </t>
  </si>
  <si>
    <t>WELLSVILLE CSD</t>
  </si>
  <si>
    <t>BOLIVAR-RICHBU</t>
  </si>
  <si>
    <t>BINGHAMTON CIT</t>
  </si>
  <si>
    <t>HARPURSVILLE C</t>
  </si>
  <si>
    <t xml:space="preserve">MAINE-ENDWELL </t>
  </si>
  <si>
    <t xml:space="preserve">DEPOSIT CSD   </t>
  </si>
  <si>
    <t xml:space="preserve">WHITNEY POINT </t>
  </si>
  <si>
    <t>JOHNSON CITY C</t>
  </si>
  <si>
    <t xml:space="preserve">VESTAL CSD    </t>
  </si>
  <si>
    <t xml:space="preserve">WINDSOR CSD   </t>
  </si>
  <si>
    <t>WEST VALLEY CS</t>
  </si>
  <si>
    <t xml:space="preserve">ELLICOTTVILLE </t>
  </si>
  <si>
    <t xml:space="preserve">FRANKLINVILLE </t>
  </si>
  <si>
    <t xml:space="preserve">HINSDALE CSD  </t>
  </si>
  <si>
    <t xml:space="preserve">OLEAN CITY SD </t>
  </si>
  <si>
    <t xml:space="preserve">GOWANDA CSD   </t>
  </si>
  <si>
    <t xml:space="preserve">PORTVILLE CSD </t>
  </si>
  <si>
    <t xml:space="preserve">RANDOLPH CSD  </t>
  </si>
  <si>
    <t>SALAMANCA CITY</t>
  </si>
  <si>
    <t>YORKSHIRE-PION</t>
  </si>
  <si>
    <t>AUBURN CITY SD</t>
  </si>
  <si>
    <t xml:space="preserve">WEEDSPORT CSD </t>
  </si>
  <si>
    <t xml:space="preserve">CATO-MERIDIAN </t>
  </si>
  <si>
    <t>PORT BYRON CSD</t>
  </si>
  <si>
    <t xml:space="preserve">MORAVIA CSD   </t>
  </si>
  <si>
    <t xml:space="preserve">UNION SPRINGS </t>
  </si>
  <si>
    <t>SOUTHWESTERN C</t>
  </si>
  <si>
    <t xml:space="preserve">FREWSBURG CSD </t>
  </si>
  <si>
    <t>CHAUTAUQUA LAK</t>
  </si>
  <si>
    <t>PINE VALLEY CS</t>
  </si>
  <si>
    <t xml:space="preserve">CLYMER CSD    </t>
  </si>
  <si>
    <t>DUNKIRK CITY S</t>
  </si>
  <si>
    <t>BEMUS POINT CS</t>
  </si>
  <si>
    <t xml:space="preserve">FALCONER CSD  </t>
  </si>
  <si>
    <t>SILVER CREEK C</t>
  </si>
  <si>
    <t>FORESTVILLE CS</t>
  </si>
  <si>
    <t xml:space="preserve">PANAMA CSD    </t>
  </si>
  <si>
    <t>JAMESTOWN CITY</t>
  </si>
  <si>
    <t xml:space="preserve">FREDONIA CSD  </t>
  </si>
  <si>
    <t xml:space="preserve">BROCTON CSD   </t>
  </si>
  <si>
    <t xml:space="preserve">RIPLEY CSD    </t>
  </si>
  <si>
    <t xml:space="preserve">SHERMAN CSD   </t>
  </si>
  <si>
    <t xml:space="preserve">WESTFIELD CSD </t>
  </si>
  <si>
    <t>ELMIRA CITY SD</t>
  </si>
  <si>
    <t>HORSEHEADS CSD</t>
  </si>
  <si>
    <t xml:space="preserve">AFTON CSD     </t>
  </si>
  <si>
    <t>BAINBRIDGE-GUI</t>
  </si>
  <si>
    <t xml:space="preserve">GREENE CSD    </t>
  </si>
  <si>
    <t>UNADILLA VALLE</t>
  </si>
  <si>
    <t>NORWICH CITY S</t>
  </si>
  <si>
    <t>GEORGETOWN-SOU</t>
  </si>
  <si>
    <t>OXFORD ACADEMY</t>
  </si>
  <si>
    <t>SHERBURNE-EARL</t>
  </si>
  <si>
    <t>BEEKMANTOWN CS</t>
  </si>
  <si>
    <t>NORTHEASTERN C</t>
  </si>
  <si>
    <t xml:space="preserve">CHAZY UFSD    </t>
  </si>
  <si>
    <t>NORTHERN ADIRO</t>
  </si>
  <si>
    <t xml:space="preserve">PERU CSD      </t>
  </si>
  <si>
    <t>PLATTSBURGH CI</t>
  </si>
  <si>
    <t xml:space="preserve">SARANAC CSD   </t>
  </si>
  <si>
    <t xml:space="preserve">TACONIC HILLS </t>
  </si>
  <si>
    <t>GERMANTOWN CSD</t>
  </si>
  <si>
    <t xml:space="preserve">CHATHAM CSD   </t>
  </si>
  <si>
    <t>HUDSON CITY SD</t>
  </si>
  <si>
    <t>KINDERHOOK CSD</t>
  </si>
  <si>
    <t>NEW LEBANON CS</t>
  </si>
  <si>
    <t>CINCINNATUS CS</t>
  </si>
  <si>
    <t xml:space="preserve">CORTLAND CITY </t>
  </si>
  <si>
    <t xml:space="preserve">MCGRAW CSD    </t>
  </si>
  <si>
    <t xml:space="preserve">HOMER CSD     </t>
  </si>
  <si>
    <t xml:space="preserve">MARATHON CSD  </t>
  </si>
  <si>
    <t xml:space="preserve">ANDES CSD     </t>
  </si>
  <si>
    <t>DOWNSVILLE CSD</t>
  </si>
  <si>
    <t>DELAWARE ACADE</t>
  </si>
  <si>
    <t xml:space="preserve">FRANKLIN CSD  </t>
  </si>
  <si>
    <t xml:space="preserve">HANCOCK CSD   </t>
  </si>
  <si>
    <t xml:space="preserve">MARGARETVILLE </t>
  </si>
  <si>
    <t xml:space="preserve">ROXBURY CSD   </t>
  </si>
  <si>
    <t xml:space="preserve">SIDNEY CSD    </t>
  </si>
  <si>
    <t xml:space="preserve">STAMFORD CSD  </t>
  </si>
  <si>
    <t>SOUTH KORTRIGH</t>
  </si>
  <si>
    <t xml:space="preserve">WALTON CSD    </t>
  </si>
  <si>
    <t>BEACON CITY SD</t>
  </si>
  <si>
    <t xml:space="preserve">DOVER UFSD    </t>
  </si>
  <si>
    <t xml:space="preserve">HYDE PARK CSD </t>
  </si>
  <si>
    <t xml:space="preserve">NORTHEAST CSD </t>
  </si>
  <si>
    <t xml:space="preserve">PAWLING CSD   </t>
  </si>
  <si>
    <t>PINE PLAINS CS</t>
  </si>
  <si>
    <t>POUGHKEEPSIE C</t>
  </si>
  <si>
    <t xml:space="preserve">ARLINGTON CSD </t>
  </si>
  <si>
    <t>SPACKENKILL UF</t>
  </si>
  <si>
    <t xml:space="preserve">RED HOOK CSD  </t>
  </si>
  <si>
    <t xml:space="preserve">RHINEBECK CSD </t>
  </si>
  <si>
    <t>WAPPINGERS CSD</t>
  </si>
  <si>
    <t xml:space="preserve">MILLBROOK CSD </t>
  </si>
  <si>
    <t xml:space="preserve">ALDEN CSD     </t>
  </si>
  <si>
    <t xml:space="preserve">AMHERST CSD   </t>
  </si>
  <si>
    <t xml:space="preserve">WILLIAMSVILLE </t>
  </si>
  <si>
    <t>SWEET HOME CSD</t>
  </si>
  <si>
    <t>EAST AURORA UF</t>
  </si>
  <si>
    <t>BUFFALO CITY S</t>
  </si>
  <si>
    <t>CHEEKTOWAGA CS</t>
  </si>
  <si>
    <t>CHEEKTOWAGA-MA</t>
  </si>
  <si>
    <t xml:space="preserve">DEPEW UFSD    </t>
  </si>
  <si>
    <t>CHEEKTOWAGA-SL</t>
  </si>
  <si>
    <t xml:space="preserve">CLARENCE CSD  </t>
  </si>
  <si>
    <t xml:space="preserve">EDEN CSD      </t>
  </si>
  <si>
    <t xml:space="preserve">IROQUOIS CSD  </t>
  </si>
  <si>
    <t>EVANS-BRANT CS</t>
  </si>
  <si>
    <t>GRAND ISLAND C</t>
  </si>
  <si>
    <t xml:space="preserve">HAMBURG CSD   </t>
  </si>
  <si>
    <t xml:space="preserve">FRONTIER CSD  </t>
  </si>
  <si>
    <t xml:space="preserve">HOLLAND CSD   </t>
  </si>
  <si>
    <t>LACKAWANNA CIT</t>
  </si>
  <si>
    <t xml:space="preserve">LANCASTER CSD </t>
  </si>
  <si>
    <t xml:space="preserve">AKRON CSD     </t>
  </si>
  <si>
    <t xml:space="preserve">NORTH COLLINS </t>
  </si>
  <si>
    <t>ORCHARD PARK C</t>
  </si>
  <si>
    <t>TONAWANDA CITY</t>
  </si>
  <si>
    <t>KENMORE-TONAWA</t>
  </si>
  <si>
    <t>WEST SENECA CS</t>
  </si>
  <si>
    <t>CROWN POINT CS</t>
  </si>
  <si>
    <t>ELIZABETHTOWN-</t>
  </si>
  <si>
    <t xml:space="preserve">KEENE CSD     </t>
  </si>
  <si>
    <t xml:space="preserve">MINERVA CSD   </t>
  </si>
  <si>
    <t xml:space="preserve">MORIAH CSD    </t>
  </si>
  <si>
    <t xml:space="preserve">NEWCOMB CSD   </t>
  </si>
  <si>
    <t>LAKE PLACID CS</t>
  </si>
  <si>
    <t>SCHROON LAKE C</t>
  </si>
  <si>
    <t>TICONDEROGA CS</t>
  </si>
  <si>
    <t xml:space="preserve">WESTPORT CSD  </t>
  </si>
  <si>
    <t xml:space="preserve">WILLSBORO CSD </t>
  </si>
  <si>
    <t>TUPPER LAKE CS</t>
  </si>
  <si>
    <t>CHATEAUGAY CSD</t>
  </si>
  <si>
    <t>SALMON RIVER C</t>
  </si>
  <si>
    <t>SARANAC LAKE C</t>
  </si>
  <si>
    <t xml:space="preserve">MALONE CSD    </t>
  </si>
  <si>
    <t>BRUSHTON-MOIRA</t>
  </si>
  <si>
    <t>WHEELERVILLE U</t>
  </si>
  <si>
    <t>GLOVERSVILLE C</t>
  </si>
  <si>
    <t>JOHNSTOWN CITY</t>
  </si>
  <si>
    <t xml:space="preserve">MAYFIELD CSD  </t>
  </si>
  <si>
    <t>NORTHVILLE CSD</t>
  </si>
  <si>
    <t xml:space="preserve">ALEXANDER CSD </t>
  </si>
  <si>
    <t>BATAVIA CITY S</t>
  </si>
  <si>
    <t>BYRON-BERGEN C</t>
  </si>
  <si>
    <t xml:space="preserve">ELBA CSD      </t>
  </si>
  <si>
    <t xml:space="preserve">LE ROY CSD    </t>
  </si>
  <si>
    <t>OAKFIELD-ALABA</t>
  </si>
  <si>
    <t xml:space="preserve">PAVILION CSD  </t>
  </si>
  <si>
    <t xml:space="preserve">PEMBROKE CSD  </t>
  </si>
  <si>
    <t>CAIRO-DURHAM C</t>
  </si>
  <si>
    <t xml:space="preserve">CATSKILL CSD  </t>
  </si>
  <si>
    <t>COXSACKIE-ATHE</t>
  </si>
  <si>
    <t>GREENVILLE CSD</t>
  </si>
  <si>
    <t>HUNTER-TANNERS</t>
  </si>
  <si>
    <t>WINDHAM-ASHLAN</t>
  </si>
  <si>
    <t>INDIAN LAKE CS</t>
  </si>
  <si>
    <t xml:space="preserve">LAKE PLEASANT </t>
  </si>
  <si>
    <t xml:space="preserve">LONG LAKE CSD </t>
  </si>
  <si>
    <t xml:space="preserve">WELLS CSD     </t>
  </si>
  <si>
    <t xml:space="preserve">HERKIMER CSD  </t>
  </si>
  <si>
    <t>LITTLE FALLS C</t>
  </si>
  <si>
    <t>DOLGEVILLE CSD</t>
  </si>
  <si>
    <t xml:space="preserve">POLAND CSD    </t>
  </si>
  <si>
    <t>VAN HORNESVILL</t>
  </si>
  <si>
    <t>TOWN OF WEBB U</t>
  </si>
  <si>
    <t xml:space="preserve">MOUNT MARKHAM </t>
  </si>
  <si>
    <t>SOUTH JEFFERSO</t>
  </si>
  <si>
    <t>ALEXANDRIA CSD</t>
  </si>
  <si>
    <t>INDIAN RIVER C</t>
  </si>
  <si>
    <t xml:space="preserve">GENERAL BROWN </t>
  </si>
  <si>
    <t xml:space="preserve">LYME CSD      </t>
  </si>
  <si>
    <t xml:space="preserve">LA FARGEVILLE </t>
  </si>
  <si>
    <t>WATERTOWN CITY</t>
  </si>
  <si>
    <t xml:space="preserve">CARTHAGE CSD  </t>
  </si>
  <si>
    <t>COPENHAGEN CSD</t>
  </si>
  <si>
    <t>HARRISVILLE CS</t>
  </si>
  <si>
    <t>LOWVILLE ACADE</t>
  </si>
  <si>
    <t>SOUTH LEWIS CS</t>
  </si>
  <si>
    <t>BEAVER RIVER C</t>
  </si>
  <si>
    <t xml:space="preserve">AVON CSD      </t>
  </si>
  <si>
    <t>CALEDONIA-MUMF</t>
  </si>
  <si>
    <t xml:space="preserve">GENESEO CSD   </t>
  </si>
  <si>
    <t xml:space="preserve">LIVONIA CSD   </t>
  </si>
  <si>
    <t xml:space="preserve">MT MORRIS CSD </t>
  </si>
  <si>
    <t xml:space="preserve">DANSVILLE CSD </t>
  </si>
  <si>
    <t>DALTON-NUNDA C</t>
  </si>
  <si>
    <t xml:space="preserve">YORK CSD      </t>
  </si>
  <si>
    <t>BROOKFIELD CSD</t>
  </si>
  <si>
    <t xml:space="preserve">CAZENOVIA CSD </t>
  </si>
  <si>
    <t xml:space="preserve">DERUYTER CSD  </t>
  </si>
  <si>
    <t>MORRISVILLE-EA</t>
  </si>
  <si>
    <t xml:space="preserve">HAMILTON CSD  </t>
  </si>
  <si>
    <t xml:space="preserve">CANASTOTA CSD </t>
  </si>
  <si>
    <t xml:space="preserve">MADISON CSD   </t>
  </si>
  <si>
    <t>ONEIDA CITY SD</t>
  </si>
  <si>
    <t>CHITTENANGO CS</t>
  </si>
  <si>
    <t xml:space="preserve">BRIGHTON CSD  </t>
  </si>
  <si>
    <t>GATES-CHILI CS</t>
  </si>
  <si>
    <t xml:space="preserve">GREECE CSD    </t>
  </si>
  <si>
    <t>EAST IRONDEQUO</t>
  </si>
  <si>
    <t>WEST IRONDEQUO</t>
  </si>
  <si>
    <t>HONEOYE FALLS-</t>
  </si>
  <si>
    <t>SPENCERPORT CS</t>
  </si>
  <si>
    <t xml:space="preserve">HILTON CSD    </t>
  </si>
  <si>
    <t xml:space="preserve">PENFIELD CSD  </t>
  </si>
  <si>
    <t xml:space="preserve">FAIRPORT CSD  </t>
  </si>
  <si>
    <t xml:space="preserve">PITTSFORD CSD </t>
  </si>
  <si>
    <t>CHURCHVILLE-CH</t>
  </si>
  <si>
    <t>ROCHESTER CITY</t>
  </si>
  <si>
    <t>RUSH-HENRIETTA</t>
  </si>
  <si>
    <t xml:space="preserve">BROCKPORT CSD </t>
  </si>
  <si>
    <t xml:space="preserve">WEBSTER CSD   </t>
  </si>
  <si>
    <t>WHEATLAND-CHIL</t>
  </si>
  <si>
    <t>AMSTERDAM CITY</t>
  </si>
  <si>
    <t>CANAJOHARIE CS</t>
  </si>
  <si>
    <t>FONDA-FULTONVI</t>
  </si>
  <si>
    <t>FORT PLAIN CSD</t>
  </si>
  <si>
    <t>OPPENHEIM-EPHR</t>
  </si>
  <si>
    <t>GLEN COVE CITY</t>
  </si>
  <si>
    <t>HEMPSTEAD UFSD</t>
  </si>
  <si>
    <t>UNIONDALE UFSD</t>
  </si>
  <si>
    <t>EAST MEADOW UF</t>
  </si>
  <si>
    <t>LEVITTOWN UFSD</t>
  </si>
  <si>
    <t xml:space="preserve">SEAFORD UFSD  </t>
  </si>
  <si>
    <t xml:space="preserve">BELLMORE UFSD </t>
  </si>
  <si>
    <t>ROOSEVELT UFSD</t>
  </si>
  <si>
    <t xml:space="preserve">FREEPORT UFSD </t>
  </si>
  <si>
    <t xml:space="preserve">BALDWIN UFSD  </t>
  </si>
  <si>
    <t>OCEANSIDE UFSD</t>
  </si>
  <si>
    <t xml:space="preserve">MALVERNE UFSD </t>
  </si>
  <si>
    <t xml:space="preserve">VALLEY STREAM </t>
  </si>
  <si>
    <t>HEWLETT-WOODME</t>
  </si>
  <si>
    <t xml:space="preserve">LAWRENCE UFSD </t>
  </si>
  <si>
    <t xml:space="preserve">ELMONT UFSD   </t>
  </si>
  <si>
    <t>GARDEN CITY UF</t>
  </si>
  <si>
    <t xml:space="preserve">EAST ROCKAWAY </t>
  </si>
  <si>
    <t xml:space="preserve">LYNBROOK UFSD </t>
  </si>
  <si>
    <t>FLORAL PARK-BE</t>
  </si>
  <si>
    <t xml:space="preserve">WANTAGH UFSD  </t>
  </si>
  <si>
    <t xml:space="preserve">MERRICK UFSD  </t>
  </si>
  <si>
    <t>ISLAND TREES U</t>
  </si>
  <si>
    <t xml:space="preserve">NORTH MERRICK </t>
  </si>
  <si>
    <t>ISLAND PARK UF</t>
  </si>
  <si>
    <t>SEWANHAKA CENT</t>
  </si>
  <si>
    <t>LONG BEACH CIT</t>
  </si>
  <si>
    <t xml:space="preserve">WESTBURY UFSD </t>
  </si>
  <si>
    <t xml:space="preserve">ROSLYN UFSD   </t>
  </si>
  <si>
    <t>NEW HYDE PARK-</t>
  </si>
  <si>
    <t>MANHASSET UFSD</t>
  </si>
  <si>
    <t>GREAT NECK UFS</t>
  </si>
  <si>
    <t xml:space="preserve">HERRICKS UFSD </t>
  </si>
  <si>
    <t xml:space="preserve">MINEOLA UFSD  </t>
  </si>
  <si>
    <t>CARLE PLACE UF</t>
  </si>
  <si>
    <t>NORTH SHORE CS</t>
  </si>
  <si>
    <t xml:space="preserve">SYOSSET CSD   </t>
  </si>
  <si>
    <t xml:space="preserve">LOCUST VALLEY </t>
  </si>
  <si>
    <t xml:space="preserve">PLAINVIEW-OLD </t>
  </si>
  <si>
    <t>OYSTER BAY-EAS</t>
  </si>
  <si>
    <t xml:space="preserve">JERICHO UFSD  </t>
  </si>
  <si>
    <t>HICKSVILLE UFS</t>
  </si>
  <si>
    <t>PLAINEDGE UFSD</t>
  </si>
  <si>
    <t xml:space="preserve">BETHPAGE UFSD </t>
  </si>
  <si>
    <t>FARMINGDALE UF</t>
  </si>
  <si>
    <t>MASSAPEQUA UFS</t>
  </si>
  <si>
    <t>NYC CHANCELLOR</t>
  </si>
  <si>
    <t>LEWISTON-PORTE</t>
  </si>
  <si>
    <t xml:space="preserve">LOCKPORT CITY </t>
  </si>
  <si>
    <t xml:space="preserve">NEWFANE CSD   </t>
  </si>
  <si>
    <t>NIAGARA-WHEATF</t>
  </si>
  <si>
    <t xml:space="preserve">NIAGARA FALLS </t>
  </si>
  <si>
    <t>NORTH TONAWAND</t>
  </si>
  <si>
    <t xml:space="preserve">STARPOINT CSD </t>
  </si>
  <si>
    <t>ROYALTON-HARTL</t>
  </si>
  <si>
    <t xml:space="preserve">BARKER CSD    </t>
  </si>
  <si>
    <t xml:space="preserve">WILSON CSD    </t>
  </si>
  <si>
    <t>ADIRONDACK CSD</t>
  </si>
  <si>
    <t xml:space="preserve">CAMDEN CSD    </t>
  </si>
  <si>
    <t xml:space="preserve">CLINTON CSD   </t>
  </si>
  <si>
    <t>NEW HARTFORD C</t>
  </si>
  <si>
    <t xml:space="preserve">NY MILLS UFSD </t>
  </si>
  <si>
    <t xml:space="preserve">REMSEN CSD    </t>
  </si>
  <si>
    <t xml:space="preserve">ROME CITY SD  </t>
  </si>
  <si>
    <t>WATERVILLE CSD</t>
  </si>
  <si>
    <t xml:space="preserve">SHERRILL CITY </t>
  </si>
  <si>
    <t xml:space="preserve">UTICA CITY SD </t>
  </si>
  <si>
    <t>WESTMORELAND C</t>
  </si>
  <si>
    <t xml:space="preserve">ORISKANY CSD  </t>
  </si>
  <si>
    <t>WHITESBORO CSD</t>
  </si>
  <si>
    <t>WEST GENESEE C</t>
  </si>
  <si>
    <t xml:space="preserve">EAST SYRACUSE </t>
  </si>
  <si>
    <t>JORDAN-ELBRIDG</t>
  </si>
  <si>
    <t xml:space="preserve">FABIUS-POMPEY </t>
  </si>
  <si>
    <t xml:space="preserve">WESTHILL CSD  </t>
  </si>
  <si>
    <t xml:space="preserve">SOLVAY UFSD   </t>
  </si>
  <si>
    <t xml:space="preserve">LAFAYETTE CSD </t>
  </si>
  <si>
    <t xml:space="preserve">BALDWINSVILLE </t>
  </si>
  <si>
    <t>FAYETTEVILLE-M</t>
  </si>
  <si>
    <t xml:space="preserve">MARCELLUS CSD </t>
  </si>
  <si>
    <t xml:space="preserve">ONONDAGA CSD  </t>
  </si>
  <si>
    <t xml:space="preserve">LIVERPOOL CSD </t>
  </si>
  <si>
    <t xml:space="preserve">LYNCOURT UFSD </t>
  </si>
  <si>
    <t>SKANEATELES CS</t>
  </si>
  <si>
    <t xml:space="preserve">SYRACUSE CITY </t>
  </si>
  <si>
    <t xml:space="preserve">TULLY CSD     </t>
  </si>
  <si>
    <t>CANANDAIGUA CI</t>
  </si>
  <si>
    <t>GENEVA CITY SD</t>
  </si>
  <si>
    <t>MANCHESTER-SHO</t>
  </si>
  <si>
    <t xml:space="preserve">NAPLES CSD    </t>
  </si>
  <si>
    <t xml:space="preserve">HONEOYE CSD   </t>
  </si>
  <si>
    <t xml:space="preserve">VICTOR CSD    </t>
  </si>
  <si>
    <t xml:space="preserve">CHESTER UFSD  </t>
  </si>
  <si>
    <t xml:space="preserve">CORNWALL CSD  </t>
  </si>
  <si>
    <t xml:space="preserve">PINE BUSH CSD </t>
  </si>
  <si>
    <t xml:space="preserve">GOSHEN CSD    </t>
  </si>
  <si>
    <t>MIDDLETOWN CIT</t>
  </si>
  <si>
    <t>MONROE-WOODBUR</t>
  </si>
  <si>
    <t>KIRYAS JOEL VI</t>
  </si>
  <si>
    <t>VALLEY CSD (MO</t>
  </si>
  <si>
    <t xml:space="preserve">NEWBURGH CITY </t>
  </si>
  <si>
    <t>PORT JERVIS CI</t>
  </si>
  <si>
    <t xml:space="preserve">TUXEDO UFSD   </t>
  </si>
  <si>
    <t xml:space="preserve">FLORIDA UFSD  </t>
  </si>
  <si>
    <t xml:space="preserve">ALBION CSD    </t>
  </si>
  <si>
    <t xml:space="preserve">KENDALL CSD   </t>
  </si>
  <si>
    <t xml:space="preserve">HOLLEY CSD    </t>
  </si>
  <si>
    <t xml:space="preserve">MEDINA CSD    </t>
  </si>
  <si>
    <t>LYNDONVILLE CS</t>
  </si>
  <si>
    <t>ALTMAR-PARISH-</t>
  </si>
  <si>
    <t>FULTON CITY SD</t>
  </si>
  <si>
    <t xml:space="preserve">HANNIBAL CSD  </t>
  </si>
  <si>
    <t xml:space="preserve">MEXICO CSD    </t>
  </si>
  <si>
    <t>OSWEGO CITY SD</t>
  </si>
  <si>
    <t xml:space="preserve">PULASKI CSD   </t>
  </si>
  <si>
    <t>SANDY CREEK CS</t>
  </si>
  <si>
    <t xml:space="preserve">PHOENIX CSD   </t>
  </si>
  <si>
    <t>GILBERTSVILLE-</t>
  </si>
  <si>
    <t xml:space="preserve">EDMESTON CSD  </t>
  </si>
  <si>
    <t xml:space="preserve">LAURENS CSD   </t>
  </si>
  <si>
    <t xml:space="preserve">SCHENEVUS CSD </t>
  </si>
  <si>
    <t xml:space="preserve">MILFORD CSD   </t>
  </si>
  <si>
    <t xml:space="preserve">MORRIS CSD    </t>
  </si>
  <si>
    <t>ONEONTA CITY S</t>
  </si>
  <si>
    <t>COOPERSTOWN CS</t>
  </si>
  <si>
    <t>CHERRY VALLEY-</t>
  </si>
  <si>
    <t xml:space="preserve">WORCESTER CSD </t>
  </si>
  <si>
    <t xml:space="preserve">MAHOPAC CSD   </t>
  </si>
  <si>
    <t xml:space="preserve">CARMEL CSD    </t>
  </si>
  <si>
    <t xml:space="preserve">HALDANE CSD   </t>
  </si>
  <si>
    <t xml:space="preserve">GARRISON UFSD </t>
  </si>
  <si>
    <t xml:space="preserve">PUTNAM VALLEY </t>
  </si>
  <si>
    <t xml:space="preserve">BREWSTER CSD  </t>
  </si>
  <si>
    <t xml:space="preserve">BERLIN CSD    </t>
  </si>
  <si>
    <t xml:space="preserve">BRUNSWICK CSD </t>
  </si>
  <si>
    <t xml:space="preserve">HOOSICK FALLS </t>
  </si>
  <si>
    <t>LANSINGBURGH C</t>
  </si>
  <si>
    <t>WYNANTSKILL UF</t>
  </si>
  <si>
    <t>RENSSELAER CIT</t>
  </si>
  <si>
    <t>AVERILL PARK C</t>
  </si>
  <si>
    <t xml:space="preserve">HOOSIC VALLEY </t>
  </si>
  <si>
    <t xml:space="preserve">SCHODACK CSD  </t>
  </si>
  <si>
    <t xml:space="preserve">TROY CITY SD  </t>
  </si>
  <si>
    <t>CLARKSTOWN CSD</t>
  </si>
  <si>
    <t xml:space="preserve">NANUET UFSD   </t>
  </si>
  <si>
    <t>HAVERSTRAW-STO</t>
  </si>
  <si>
    <t>SOUTH ORANGETO</t>
  </si>
  <si>
    <t xml:space="preserve">NYACK UFSD    </t>
  </si>
  <si>
    <t>PEARL RIVER UF</t>
  </si>
  <si>
    <t xml:space="preserve">SUFFERN CSD   </t>
  </si>
  <si>
    <t>EAST RAMAPO CS</t>
  </si>
  <si>
    <t xml:space="preserve">BRASHER FALLS </t>
  </si>
  <si>
    <t xml:space="preserve">CANTON CSD    </t>
  </si>
  <si>
    <t>CLIFTON-FINE C</t>
  </si>
  <si>
    <t>COLTON-PIERREP</t>
  </si>
  <si>
    <t>GOUVERNEUR CSD</t>
  </si>
  <si>
    <t xml:space="preserve">HAMMOND CSD   </t>
  </si>
  <si>
    <t xml:space="preserve">HERMON-DEKALB </t>
  </si>
  <si>
    <t xml:space="preserve">LISBON CSD    </t>
  </si>
  <si>
    <t>MADRID-WADDING</t>
  </si>
  <si>
    <t xml:space="preserve">MASSENA CSD   </t>
  </si>
  <si>
    <t>MORRISTOWN CSD</t>
  </si>
  <si>
    <t>NORWOOD-NORFOL</t>
  </si>
  <si>
    <t>OGDENSBURG CIT</t>
  </si>
  <si>
    <t xml:space="preserve">HEUVELTON CSD </t>
  </si>
  <si>
    <t>PARISHVILLE-HO</t>
  </si>
  <si>
    <t xml:space="preserve">POTSDAM CSD   </t>
  </si>
  <si>
    <t>EDWARDS-KNOX C</t>
  </si>
  <si>
    <t>BURNT HILLS-BA</t>
  </si>
  <si>
    <t>SHENENDEHOWA C</t>
  </si>
  <si>
    <t xml:space="preserve">CORINTH CSD   </t>
  </si>
  <si>
    <t>EDINBURG COMMO</t>
  </si>
  <si>
    <t xml:space="preserve">GALWAY CSD    </t>
  </si>
  <si>
    <t xml:space="preserve">MECHANICVILLE </t>
  </si>
  <si>
    <t>BALLSTON SPA C</t>
  </si>
  <si>
    <t>SOUTH GLENS FA</t>
  </si>
  <si>
    <t xml:space="preserve">SCHUYLERVILLE </t>
  </si>
  <si>
    <t>STILLWATER CSD</t>
  </si>
  <si>
    <t>WATERFORD-HALF</t>
  </si>
  <si>
    <t>DUANESBURG CSD</t>
  </si>
  <si>
    <t>SCOTIA-GLENVIL</t>
  </si>
  <si>
    <t xml:space="preserve">NISKAYUNA CSD </t>
  </si>
  <si>
    <t xml:space="preserve">SCHALMONT CSD </t>
  </si>
  <si>
    <t>ROTTERDAM-MOHO</t>
  </si>
  <si>
    <t>SCHENECTADY CI</t>
  </si>
  <si>
    <t>GILBOA-CONESVI</t>
  </si>
  <si>
    <t xml:space="preserve">JEFFERSON CSD </t>
  </si>
  <si>
    <t>MIDDLEBURGH CS</t>
  </si>
  <si>
    <t>COBLESKILL-RIC</t>
  </si>
  <si>
    <t xml:space="preserve">SCHOHARIE CSD </t>
  </si>
  <si>
    <t>ODESSA-MONTOUR</t>
  </si>
  <si>
    <t>WATKINS GLEN C</t>
  </si>
  <si>
    <t>SOUTH SENECA C</t>
  </si>
  <si>
    <t xml:space="preserve">ROMULUS CSD   </t>
  </si>
  <si>
    <t>SENECA FALLS C</t>
  </si>
  <si>
    <t xml:space="preserve">WATERLOO CSD  </t>
  </si>
  <si>
    <t xml:space="preserve">ADDISON CSD   </t>
  </si>
  <si>
    <t xml:space="preserve">AVOCA CSD     </t>
  </si>
  <si>
    <t xml:space="preserve">BATH CSD      </t>
  </si>
  <si>
    <t xml:space="preserve">BRADFORD CSD  </t>
  </si>
  <si>
    <t>CORNING CITY S</t>
  </si>
  <si>
    <t>HORNELL CITY S</t>
  </si>
  <si>
    <t xml:space="preserve">ARKPORT CSD   </t>
  </si>
  <si>
    <t>PRATTSBURGH CS</t>
  </si>
  <si>
    <t>JASPER-TROUPSB</t>
  </si>
  <si>
    <t>HAMMONDSPORT C</t>
  </si>
  <si>
    <t xml:space="preserve">BABYLON UFSD  </t>
  </si>
  <si>
    <t>WEST BABYLON U</t>
  </si>
  <si>
    <t xml:space="preserve">NORTH BABYLON </t>
  </si>
  <si>
    <t>LINDENHURST UF</t>
  </si>
  <si>
    <t xml:space="preserve">COPIAGUE UFSD </t>
  </si>
  <si>
    <t>AMITYVILLE UFS</t>
  </si>
  <si>
    <t>DEER PARK UFSD</t>
  </si>
  <si>
    <t>WYANDANCH UFSD</t>
  </si>
  <si>
    <t xml:space="preserve">THREE VILLAGE </t>
  </si>
  <si>
    <t>BROOKHAVEN-COM</t>
  </si>
  <si>
    <t xml:space="preserve">SACHEM CSD    </t>
  </si>
  <si>
    <t xml:space="preserve">MT SINAI UFSD </t>
  </si>
  <si>
    <t>MILLER PLACE U</t>
  </si>
  <si>
    <t>ROCKY POINT UF</t>
  </si>
  <si>
    <t xml:space="preserve">LONGWOOD CSD  </t>
  </si>
  <si>
    <t xml:space="preserve">WILLIAM FLOYD </t>
  </si>
  <si>
    <t xml:space="preserve">EAST MORICHES </t>
  </si>
  <si>
    <t xml:space="preserve">SOUTH COUNTRY </t>
  </si>
  <si>
    <t>EAST HAMPTON U</t>
  </si>
  <si>
    <t>AMAGANSETT UFS</t>
  </si>
  <si>
    <t xml:space="preserve">SPRINGS UFSD  </t>
  </si>
  <si>
    <t>SAG HARBOR UFS</t>
  </si>
  <si>
    <t xml:space="preserve">MONTAUK UFSD  </t>
  </si>
  <si>
    <t xml:space="preserve">ELWOOD UFSD   </t>
  </si>
  <si>
    <t>HUNTINGTON UFS</t>
  </si>
  <si>
    <t>NORTHPORT-EAST</t>
  </si>
  <si>
    <t>HARBORFIELDS C</t>
  </si>
  <si>
    <t xml:space="preserve">COMMACK UFSD  </t>
  </si>
  <si>
    <t>SOUTH HUNTINGT</t>
  </si>
  <si>
    <t>BAY SHORE UFSD</t>
  </si>
  <si>
    <t xml:space="preserve">ISLIP UFSD    </t>
  </si>
  <si>
    <t>EAST ISLIP UFS</t>
  </si>
  <si>
    <t xml:space="preserve">SAYVILLE UFSD </t>
  </si>
  <si>
    <t>BAYPORT-BLUE P</t>
  </si>
  <si>
    <t>HAUPPAUGE UFSD</t>
  </si>
  <si>
    <t>CONNETQUOT CSD</t>
  </si>
  <si>
    <t>WEST ISLIP UFS</t>
  </si>
  <si>
    <t>BRENTWOOD UFSD</t>
  </si>
  <si>
    <t xml:space="preserve">CENTRAL ISLIP </t>
  </si>
  <si>
    <t>FIRE ISLAND UF</t>
  </si>
  <si>
    <t xml:space="preserve">RIVERHEAD CSD </t>
  </si>
  <si>
    <t xml:space="preserve">SMITHTOWN CSD </t>
  </si>
  <si>
    <t>KINGS PARK CSD</t>
  </si>
  <si>
    <t>REMSENBURG-SPE</t>
  </si>
  <si>
    <t xml:space="preserve">QUOGUE UFSD   </t>
  </si>
  <si>
    <t>HAMPTON BAYS U</t>
  </si>
  <si>
    <t>SOUTHAMPTON UF</t>
  </si>
  <si>
    <t xml:space="preserve">BRIDGEHAMPTON </t>
  </si>
  <si>
    <t xml:space="preserve">TUCKAHOE COMN </t>
  </si>
  <si>
    <t>EAST QUOGUE UF</t>
  </si>
  <si>
    <t>OYSTERPONDS UF</t>
  </si>
  <si>
    <t xml:space="preserve">SOUTHOLD UFSD </t>
  </si>
  <si>
    <t>GREENPORT UFSD</t>
  </si>
  <si>
    <t xml:space="preserve">FALLSBURG CSD </t>
  </si>
  <si>
    <t xml:space="preserve">ELDRED CSD    </t>
  </si>
  <si>
    <t xml:space="preserve">LIBERTY CSD   </t>
  </si>
  <si>
    <t>TRI-VALLEY CSD</t>
  </si>
  <si>
    <t xml:space="preserve">ROSCOE CSD    </t>
  </si>
  <si>
    <t>MONTICELLO CSD</t>
  </si>
  <si>
    <t xml:space="preserve">SULLIVAN WEST </t>
  </si>
  <si>
    <t xml:space="preserve">WAVERLY CSD   </t>
  </si>
  <si>
    <t xml:space="preserve">CANDOR CSD    </t>
  </si>
  <si>
    <t xml:space="preserve">NEWARK VALLEY </t>
  </si>
  <si>
    <t>SPENCER-VAN ET</t>
  </si>
  <si>
    <t xml:space="preserve">TIOGA CSD     </t>
  </si>
  <si>
    <t xml:space="preserve">DRYDEN CSD    </t>
  </si>
  <si>
    <t xml:space="preserve">GROTON CSD    </t>
  </si>
  <si>
    <t>ITHACA CITY SD</t>
  </si>
  <si>
    <t xml:space="preserve">LANSING CSD   </t>
  </si>
  <si>
    <t xml:space="preserve">NEWFIELD CSD  </t>
  </si>
  <si>
    <t>TRUMANSBURG CS</t>
  </si>
  <si>
    <t xml:space="preserve">KINGSTON CITY </t>
  </si>
  <si>
    <t xml:space="preserve">HIGHLAND CSD  </t>
  </si>
  <si>
    <t xml:space="preserve">MARLBORO CSD  </t>
  </si>
  <si>
    <t xml:space="preserve">NEW PALTZ CSD </t>
  </si>
  <si>
    <t xml:space="preserve">ONTEORA CSD   </t>
  </si>
  <si>
    <t>SAUGERTIES CSD</t>
  </si>
  <si>
    <t xml:space="preserve">WALLKILL CSD  </t>
  </si>
  <si>
    <t>ELLENVILLE CSD</t>
  </si>
  <si>
    <t xml:space="preserve">BOLTON CSD    </t>
  </si>
  <si>
    <t>NORTH WARREN C</t>
  </si>
  <si>
    <t>GLENS FALLS CI</t>
  </si>
  <si>
    <t xml:space="preserve">JOHNSBURG CSD </t>
  </si>
  <si>
    <t>LAKE GEORGE CS</t>
  </si>
  <si>
    <t>HADLEY-LUZERNE</t>
  </si>
  <si>
    <t>QUEENSBURY UFS</t>
  </si>
  <si>
    <t>WARRENSBURG CS</t>
  </si>
  <si>
    <t xml:space="preserve">ARGYLE CSD    </t>
  </si>
  <si>
    <t xml:space="preserve">FORT ANN CSD  </t>
  </si>
  <si>
    <t>FORT EDWARD UF</t>
  </si>
  <si>
    <t xml:space="preserve">GRANVILLE CSD </t>
  </si>
  <si>
    <t xml:space="preserve">GREENWICH CSD </t>
  </si>
  <si>
    <t xml:space="preserve">HARTFORD CSD  </t>
  </si>
  <si>
    <t>HUDSON FALLS C</t>
  </si>
  <si>
    <t xml:space="preserve">PUTNAM CSD    </t>
  </si>
  <si>
    <t xml:space="preserve">SALEM CSD     </t>
  </si>
  <si>
    <t xml:space="preserve">CAMBRIDGE CSD </t>
  </si>
  <si>
    <t xml:space="preserve">WHITEHALL CSD </t>
  </si>
  <si>
    <t xml:space="preserve">NEWARK CSD    </t>
  </si>
  <si>
    <t xml:space="preserve">LYONS CSD     </t>
  </si>
  <si>
    <t xml:space="preserve">MARION CSD    </t>
  </si>
  <si>
    <t xml:space="preserve">WAYNE CSD     </t>
  </si>
  <si>
    <t xml:space="preserve">GANANDA CSD   </t>
  </si>
  <si>
    <t xml:space="preserve">SODUS CSD     </t>
  </si>
  <si>
    <t>WILLIAMSON CSD</t>
  </si>
  <si>
    <t>NORTH ROSE-WOL</t>
  </si>
  <si>
    <t xml:space="preserve">RED CREEK CSD </t>
  </si>
  <si>
    <t>KATONAH-LEWISB</t>
  </si>
  <si>
    <t xml:space="preserve">BEDFORD CSD   </t>
  </si>
  <si>
    <t xml:space="preserve">CROTON-HARMON </t>
  </si>
  <si>
    <t>EASTCHESTER UF</t>
  </si>
  <si>
    <t xml:space="preserve">TUCKAHOE UFSD </t>
  </si>
  <si>
    <t>BRONXVILLE UFS</t>
  </si>
  <si>
    <t>UFSD-TARRYTOWN</t>
  </si>
  <si>
    <t>IRVINGTON UFSD</t>
  </si>
  <si>
    <t>DOBBS FERRY UF</t>
  </si>
  <si>
    <t>HASTINGS-ON-HU</t>
  </si>
  <si>
    <t xml:space="preserve">ARDSLEY UFSD  </t>
  </si>
  <si>
    <t xml:space="preserve">EDGEMONT UFSD </t>
  </si>
  <si>
    <t>GREENBURGH CSD</t>
  </si>
  <si>
    <t xml:space="preserve">ELMSFORD UFSD </t>
  </si>
  <si>
    <t xml:space="preserve">HARRISON CSD  </t>
  </si>
  <si>
    <t>MAMARONECK UFS</t>
  </si>
  <si>
    <t>MT PLEASANT CS</t>
  </si>
  <si>
    <t xml:space="preserve">VALHALLA UFSD </t>
  </si>
  <si>
    <t xml:space="preserve">PLEASANTVILLE </t>
  </si>
  <si>
    <t>MT VERNON SCHO</t>
  </si>
  <si>
    <t xml:space="preserve">CHAPPAQUA CSD </t>
  </si>
  <si>
    <t>NEW ROCHELLE C</t>
  </si>
  <si>
    <t>BYRAM HILLS CS</t>
  </si>
  <si>
    <t>NORTH SALEM CS</t>
  </si>
  <si>
    <t xml:space="preserve">OSSINING UFSD </t>
  </si>
  <si>
    <t>PEEKSKILL CITY</t>
  </si>
  <si>
    <t xml:space="preserve">PELHAM UFSD   </t>
  </si>
  <si>
    <t xml:space="preserve">RYE CITY SD   </t>
  </si>
  <si>
    <t xml:space="preserve">RYE NECK UFSD </t>
  </si>
  <si>
    <t>PORT CHESTER-R</t>
  </si>
  <si>
    <t>SCARSDALE UFSD</t>
  </si>
  <si>
    <t xml:space="preserve">SOMERS CSD    </t>
  </si>
  <si>
    <t>WHITE PLAINS C</t>
  </si>
  <si>
    <t>YONKERS CITY S</t>
  </si>
  <si>
    <t xml:space="preserve">LAKELAND CSD  </t>
  </si>
  <si>
    <t xml:space="preserve">YORKTOWN CSD  </t>
  </si>
  <si>
    <t xml:space="preserve">ATTICA CSD    </t>
  </si>
  <si>
    <t>LETCHWORTH CSD</t>
  </si>
  <si>
    <t xml:space="preserve">WYOMING CSD   </t>
  </si>
  <si>
    <t xml:space="preserve">PERRY CSD     </t>
  </si>
  <si>
    <t xml:space="preserve">WARSAW CSD    </t>
  </si>
  <si>
    <t xml:space="preserve">PENN YAN CSD  </t>
  </si>
  <si>
    <t xml:space="preserve">DUNDEE CSD    </t>
  </si>
  <si>
    <t>Method 1</t>
  </si>
  <si>
    <t>2015-16 Max Pupils to Serve</t>
  </si>
  <si>
    <t>2015-16 Pupils Served</t>
  </si>
  <si>
    <t>2016-17 Pupils Served</t>
  </si>
  <si>
    <t>2016-17 Max Pupils to Serve</t>
  </si>
  <si>
    <t>2017-18 FTE of Pupils Served</t>
  </si>
  <si>
    <t>2017-18 MOE Base</t>
  </si>
  <si>
    <t>2015-16 % Served</t>
  </si>
  <si>
    <t>2016-17 % Served</t>
  </si>
  <si>
    <t>2017-18 % Served</t>
  </si>
  <si>
    <t>3 Year Average</t>
  </si>
  <si>
    <t>Range</t>
  </si>
  <si>
    <t>Points</t>
  </si>
  <si>
    <t>Percent</t>
  </si>
  <si>
    <t>"Maximizes Current Allocation" Points</t>
  </si>
  <si>
    <t>Change Numbers in Orange</t>
  </si>
  <si>
    <t>Select in Box on Left</t>
  </si>
  <si>
    <t>NEED POINTS</t>
  </si>
  <si>
    <t>ENTITY_CD</t>
  </si>
  <si>
    <t>ENTITY_NAME</t>
  </si>
  <si>
    <t>YEAR</t>
  </si>
  <si>
    <t>PER_ELL</t>
  </si>
  <si>
    <t>PER_ECDIS</t>
  </si>
  <si>
    <t>010100010000</t>
  </si>
  <si>
    <t>010201040000</t>
  </si>
  <si>
    <t>010306060000</t>
  </si>
  <si>
    <t>010402060000</t>
  </si>
  <si>
    <t>010500010000</t>
  </si>
  <si>
    <t>010601060000</t>
  </si>
  <si>
    <t>010615020000</t>
  </si>
  <si>
    <t>010623060000</t>
  </si>
  <si>
    <t>010701030000</t>
  </si>
  <si>
    <t>010802060000</t>
  </si>
  <si>
    <t>011003060000</t>
  </si>
  <si>
    <t>011200010000</t>
  </si>
  <si>
    <t>020101040000</t>
  </si>
  <si>
    <t>020601040000</t>
  </si>
  <si>
    <t>020702040000</t>
  </si>
  <si>
    <t>020801040000</t>
  </si>
  <si>
    <t>021102040000</t>
  </si>
  <si>
    <t>021601040000</t>
  </si>
  <si>
    <t>022001040000</t>
  </si>
  <si>
    <t>022101040000</t>
  </si>
  <si>
    <t>022302040000</t>
  </si>
  <si>
    <t>022401040000</t>
  </si>
  <si>
    <t>022601060000</t>
  </si>
  <si>
    <t>022902040000</t>
  </si>
  <si>
    <t>030101060000</t>
  </si>
  <si>
    <t>030200010000</t>
  </si>
  <si>
    <t>030501040000</t>
  </si>
  <si>
    <t>030601060000</t>
  </si>
  <si>
    <t>030701060000</t>
  </si>
  <si>
    <t>031101060000</t>
  </si>
  <si>
    <t>031301040000</t>
  </si>
  <si>
    <t>031401060000</t>
  </si>
  <si>
    <t>031501060000</t>
  </si>
  <si>
    <t>031502060000</t>
  </si>
  <si>
    <t>031601060000</t>
  </si>
  <si>
    <t>031701060000</t>
  </si>
  <si>
    <t>040204040000</t>
  </si>
  <si>
    <t>040302060000</t>
  </si>
  <si>
    <t>040901040000</t>
  </si>
  <si>
    <t>041101040000</t>
  </si>
  <si>
    <t>041401040000</t>
  </si>
  <si>
    <t>042302040000</t>
  </si>
  <si>
    <t>042400010000</t>
  </si>
  <si>
    <t>042801060000</t>
  </si>
  <si>
    <t>042901040000</t>
  </si>
  <si>
    <t>043001040000</t>
  </si>
  <si>
    <t>043011020000</t>
  </si>
  <si>
    <t>043200050000</t>
  </si>
  <si>
    <t>043501060000</t>
  </si>
  <si>
    <t>050100010000</t>
  </si>
  <si>
    <t>050301040000</t>
  </si>
  <si>
    <t>050401040000</t>
  </si>
  <si>
    <t>050701040000</t>
  </si>
  <si>
    <t>051101040000</t>
  </si>
  <si>
    <t>051301040000</t>
  </si>
  <si>
    <t>051901040000</t>
  </si>
  <si>
    <t>060201060000</t>
  </si>
  <si>
    <t>060301040000</t>
  </si>
  <si>
    <t>060401040000</t>
  </si>
  <si>
    <t>060503040000</t>
  </si>
  <si>
    <t>060601040000</t>
  </si>
  <si>
    <t>060701040000</t>
  </si>
  <si>
    <t>060800010000</t>
  </si>
  <si>
    <t>061001040000</t>
  </si>
  <si>
    <t>061101040000</t>
  </si>
  <si>
    <t>061501040000</t>
  </si>
  <si>
    <t>061503040000</t>
  </si>
  <si>
    <t>061601040000</t>
  </si>
  <si>
    <t>061700010000</t>
  </si>
  <si>
    <t>062201060000</t>
  </si>
  <si>
    <t>062301040000</t>
  </si>
  <si>
    <t>062401040000</t>
  </si>
  <si>
    <t>062601040000</t>
  </si>
  <si>
    <t>062901040000</t>
  </si>
  <si>
    <t>070600010000</t>
  </si>
  <si>
    <t>070901060000</t>
  </si>
  <si>
    <t>070902060000</t>
  </si>
  <si>
    <t>080101040000</t>
  </si>
  <si>
    <t>080201040000</t>
  </si>
  <si>
    <t>080601040000</t>
  </si>
  <si>
    <t>081003040000</t>
  </si>
  <si>
    <t>081200050000</t>
  </si>
  <si>
    <t>081401040000</t>
  </si>
  <si>
    <t>081501040000</t>
  </si>
  <si>
    <t>082001040000</t>
  </si>
  <si>
    <t>090201040000</t>
  </si>
  <si>
    <t>090301060000</t>
  </si>
  <si>
    <t>090501040000</t>
  </si>
  <si>
    <t>090601020000</t>
  </si>
  <si>
    <t>090901040000</t>
  </si>
  <si>
    <t>091101060000</t>
  </si>
  <si>
    <t>091200010000</t>
  </si>
  <si>
    <t>091402060000</t>
  </si>
  <si>
    <t>100308020000</t>
  </si>
  <si>
    <t>100501040000</t>
  </si>
  <si>
    <t>100902040000</t>
  </si>
  <si>
    <t>101001040000</t>
  </si>
  <si>
    <t>101300010000</t>
  </si>
  <si>
    <t>101401040000</t>
  </si>
  <si>
    <t>101601040000</t>
  </si>
  <si>
    <t>110101040000</t>
  </si>
  <si>
    <t>110200010000</t>
  </si>
  <si>
    <t>110304040000</t>
  </si>
  <si>
    <t>110701060000</t>
  </si>
  <si>
    <t>110901040000</t>
  </si>
  <si>
    <t>120102040000</t>
  </si>
  <si>
    <t>120301040000</t>
  </si>
  <si>
    <t>120401040000</t>
  </si>
  <si>
    <t>120501040000</t>
  </si>
  <si>
    <t>120701040000</t>
  </si>
  <si>
    <t>120906040000</t>
  </si>
  <si>
    <t>121401040000</t>
  </si>
  <si>
    <t>121502040000</t>
  </si>
  <si>
    <t>121601060000</t>
  </si>
  <si>
    <t>121701040000</t>
  </si>
  <si>
    <t>121702040000</t>
  </si>
  <si>
    <t>121901040000</t>
  </si>
  <si>
    <t>130200010000</t>
  </si>
  <si>
    <t>130502020000</t>
  </si>
  <si>
    <t>130801060000</t>
  </si>
  <si>
    <t>131101040000</t>
  </si>
  <si>
    <t>131201040000</t>
  </si>
  <si>
    <t>131301040000</t>
  </si>
  <si>
    <t>131500010000</t>
  </si>
  <si>
    <t>131601060000</t>
  </si>
  <si>
    <t>131602020000</t>
  </si>
  <si>
    <t>131701060000</t>
  </si>
  <si>
    <t>131801040000</t>
  </si>
  <si>
    <t>132101060000</t>
  </si>
  <si>
    <t>132201040000</t>
  </si>
  <si>
    <t>140101060000</t>
  </si>
  <si>
    <t>140201060000</t>
  </si>
  <si>
    <t>140203060000</t>
  </si>
  <si>
    <t>140207060000</t>
  </si>
  <si>
    <t>140301030000</t>
  </si>
  <si>
    <t>140600010000</t>
  </si>
  <si>
    <t>140701060000</t>
  </si>
  <si>
    <t>140702030000</t>
  </si>
  <si>
    <t>140703020000</t>
  </si>
  <si>
    <t>140707030000</t>
  </si>
  <si>
    <t>140709030000</t>
  </si>
  <si>
    <t>140801060000</t>
  </si>
  <si>
    <t>141101060000</t>
  </si>
  <si>
    <t>141201060000</t>
  </si>
  <si>
    <t>141301060000</t>
  </si>
  <si>
    <t>141401060000</t>
  </si>
  <si>
    <t>141501060000</t>
  </si>
  <si>
    <t>141601060000</t>
  </si>
  <si>
    <t>141604060000</t>
  </si>
  <si>
    <t>141701040000</t>
  </si>
  <si>
    <t>141800010000</t>
  </si>
  <si>
    <t>141901060000</t>
  </si>
  <si>
    <t>142101040000</t>
  </si>
  <si>
    <t>142201040000</t>
  </si>
  <si>
    <t>142301060000</t>
  </si>
  <si>
    <t>142500010000</t>
  </si>
  <si>
    <t>142601030000</t>
  </si>
  <si>
    <t>142801060000</t>
  </si>
  <si>
    <t>150203040000</t>
  </si>
  <si>
    <t>150301040000</t>
  </si>
  <si>
    <t>150601040000</t>
  </si>
  <si>
    <t>150801040000</t>
  </si>
  <si>
    <t>150901040000</t>
  </si>
  <si>
    <t>151001040000</t>
  </si>
  <si>
    <t>151102040000</t>
  </si>
  <si>
    <t>151401040000</t>
  </si>
  <si>
    <t>151501060000</t>
  </si>
  <si>
    <t>151601040000</t>
  </si>
  <si>
    <t>151701040000</t>
  </si>
  <si>
    <t>160101060000</t>
  </si>
  <si>
    <t>160801040000</t>
  </si>
  <si>
    <t>161201040000</t>
  </si>
  <si>
    <t>161401060000</t>
  </si>
  <si>
    <t>161501060000</t>
  </si>
  <si>
    <t>161601040000</t>
  </si>
  <si>
    <t>161801040000</t>
  </si>
  <si>
    <t>170301020000</t>
  </si>
  <si>
    <t>170500010000</t>
  </si>
  <si>
    <t>170600010000</t>
  </si>
  <si>
    <t>170801040000</t>
  </si>
  <si>
    <t>170901040000</t>
  </si>
  <si>
    <t>171102040000</t>
  </si>
  <si>
    <t>180202040000</t>
  </si>
  <si>
    <t>180300010000</t>
  </si>
  <si>
    <t>180701040000</t>
  </si>
  <si>
    <t>180901040000</t>
  </si>
  <si>
    <t>181001060000</t>
  </si>
  <si>
    <t>181101040000</t>
  </si>
  <si>
    <t>181201040000</t>
  </si>
  <si>
    <t>181302040000</t>
  </si>
  <si>
    <t>190301040000</t>
  </si>
  <si>
    <t>190401060000</t>
  </si>
  <si>
    <t>190501040000</t>
  </si>
  <si>
    <t>190701040000</t>
  </si>
  <si>
    <t>190901040000</t>
  </si>
  <si>
    <t>191401040000</t>
  </si>
  <si>
    <t>200401040000</t>
  </si>
  <si>
    <t>200501080000</t>
  </si>
  <si>
    <t>200601040000</t>
  </si>
  <si>
    <t>200701040000</t>
  </si>
  <si>
    <t>200901040000</t>
  </si>
  <si>
    <t>210302040000</t>
  </si>
  <si>
    <t>210402060000</t>
  </si>
  <si>
    <t>210601060000</t>
  </si>
  <si>
    <t>210800050000</t>
  </si>
  <si>
    <t>211003040000</t>
  </si>
  <si>
    <t>211103040000</t>
  </si>
  <si>
    <t>211701040000</t>
  </si>
  <si>
    <t>211901020000</t>
  </si>
  <si>
    <t>212001040000</t>
  </si>
  <si>
    <t>212101040000</t>
  </si>
  <si>
    <t>220101040000</t>
  </si>
  <si>
    <t>220202040000</t>
  </si>
  <si>
    <t>220301060000</t>
  </si>
  <si>
    <t>220401040000</t>
  </si>
  <si>
    <t>220701040000</t>
  </si>
  <si>
    <t>220909040000</t>
  </si>
  <si>
    <t>221001040000</t>
  </si>
  <si>
    <t>221301040000</t>
  </si>
  <si>
    <t>221401040000</t>
  </si>
  <si>
    <t>222000010000</t>
  </si>
  <si>
    <t>222201060000</t>
  </si>
  <si>
    <t>230201040000</t>
  </si>
  <si>
    <t>230301040000</t>
  </si>
  <si>
    <t>230901040000</t>
  </si>
  <si>
    <t>231101040000</t>
  </si>
  <si>
    <t>231301040000</t>
  </si>
  <si>
    <t>240101040000</t>
  </si>
  <si>
    <t>240201040000</t>
  </si>
  <si>
    <t>240401040000</t>
  </si>
  <si>
    <t>240801060000</t>
  </si>
  <si>
    <t>240901040000</t>
  </si>
  <si>
    <t>241001060000</t>
  </si>
  <si>
    <t>241101040000</t>
  </si>
  <si>
    <t>241701040000</t>
  </si>
  <si>
    <t>250109040000</t>
  </si>
  <si>
    <t>250201060000</t>
  </si>
  <si>
    <t>250301040000</t>
  </si>
  <si>
    <t>250401040000</t>
  </si>
  <si>
    <t>250701040000</t>
  </si>
  <si>
    <t>250901060000</t>
  </si>
  <si>
    <t>251101040000</t>
  </si>
  <si>
    <t>251400010000</t>
  </si>
  <si>
    <t>251501040000</t>
  </si>
  <si>
    <t>251601060000</t>
  </si>
  <si>
    <t>260101060000</t>
  </si>
  <si>
    <t>260401060000</t>
  </si>
  <si>
    <t>260501060000</t>
  </si>
  <si>
    <t>260801060000</t>
  </si>
  <si>
    <t>260803060000</t>
  </si>
  <si>
    <t>260901060000</t>
  </si>
  <si>
    <t>261001060000</t>
  </si>
  <si>
    <t>261101060000</t>
  </si>
  <si>
    <t>261201060000</t>
  </si>
  <si>
    <t>261301060000</t>
  </si>
  <si>
    <t>261313030000</t>
  </si>
  <si>
    <t>261401060000</t>
  </si>
  <si>
    <t>261501060000</t>
  </si>
  <si>
    <t>261600010000</t>
  </si>
  <si>
    <t>261701060000</t>
  </si>
  <si>
    <t>261801060000</t>
  </si>
  <si>
    <t>261901060000</t>
  </si>
  <si>
    <t>262001040000</t>
  </si>
  <si>
    <t>270100010000</t>
  </si>
  <si>
    <t>270301040000</t>
  </si>
  <si>
    <t>270601040000</t>
  </si>
  <si>
    <t>270701040000</t>
  </si>
  <si>
    <t>271201040000</t>
  </si>
  <si>
    <t>280100010000</t>
  </si>
  <si>
    <t>280201030000</t>
  </si>
  <si>
    <t>280202030000</t>
  </si>
  <si>
    <t>280203030000</t>
  </si>
  <si>
    <t>280204020000</t>
  </si>
  <si>
    <t>280205030000</t>
  </si>
  <si>
    <t>280206030000</t>
  </si>
  <si>
    <t>280207020000</t>
  </si>
  <si>
    <t>280208030000</t>
  </si>
  <si>
    <t>280209030000</t>
  </si>
  <si>
    <t>280210030000</t>
  </si>
  <si>
    <t>280211030000</t>
  </si>
  <si>
    <t>280212030000</t>
  </si>
  <si>
    <t>280213020000</t>
  </si>
  <si>
    <t>280214030000</t>
  </si>
  <si>
    <t>280215030000</t>
  </si>
  <si>
    <t>280216020000</t>
  </si>
  <si>
    <t>280217020000</t>
  </si>
  <si>
    <t>280218030000</t>
  </si>
  <si>
    <t>280219030000</t>
  </si>
  <si>
    <t>280220030000</t>
  </si>
  <si>
    <t>280221030000</t>
  </si>
  <si>
    <t>280222020000</t>
  </si>
  <si>
    <t>280223030000</t>
  </si>
  <si>
    <t>280224020000</t>
  </si>
  <si>
    <t>280225020000</t>
  </si>
  <si>
    <t>280226030000</t>
  </si>
  <si>
    <t>280227030000</t>
  </si>
  <si>
    <t>280229020000</t>
  </si>
  <si>
    <t>280230020000</t>
  </si>
  <si>
    <t>280231020000</t>
  </si>
  <si>
    <t>280251070000</t>
  </si>
  <si>
    <t>280252070000</t>
  </si>
  <si>
    <t>280253070000</t>
  </si>
  <si>
    <t>280300010000</t>
  </si>
  <si>
    <t>280401030000</t>
  </si>
  <si>
    <t>280402030000</t>
  </si>
  <si>
    <t>280403030000</t>
  </si>
  <si>
    <t>280404030000</t>
  </si>
  <si>
    <t>280405020000</t>
  </si>
  <si>
    <t>280406030000</t>
  </si>
  <si>
    <t>280407030000</t>
  </si>
  <si>
    <t>280409030000</t>
  </si>
  <si>
    <t>280410030000</t>
  </si>
  <si>
    <t>280411030000</t>
  </si>
  <si>
    <t>280501060000</t>
  </si>
  <si>
    <t>280502060000</t>
  </si>
  <si>
    <t>280503060000</t>
  </si>
  <si>
    <t>280504060000</t>
  </si>
  <si>
    <t>280506060000</t>
  </si>
  <si>
    <t>280515030000</t>
  </si>
  <si>
    <t>280517030000</t>
  </si>
  <si>
    <t>280518030000</t>
  </si>
  <si>
    <t>280521030000</t>
  </si>
  <si>
    <t>280522030000</t>
  </si>
  <si>
    <t>280523030000</t>
  </si>
  <si>
    <t>400301060000</t>
  </si>
  <si>
    <t>400400010000</t>
  </si>
  <si>
    <t>400601060000</t>
  </si>
  <si>
    <t>400701060000</t>
  </si>
  <si>
    <t>400800010000</t>
  </si>
  <si>
    <t>400900010000</t>
  </si>
  <si>
    <t>401001060000</t>
  </si>
  <si>
    <t>401201060000</t>
  </si>
  <si>
    <t>401301040000</t>
  </si>
  <si>
    <t>401501060000</t>
  </si>
  <si>
    <t>410401060000</t>
  </si>
  <si>
    <t>410601040000</t>
  </si>
  <si>
    <t>411101060000</t>
  </si>
  <si>
    <t>411501060000</t>
  </si>
  <si>
    <t>411504020000</t>
  </si>
  <si>
    <t>411603040000</t>
  </si>
  <si>
    <t>411701040000</t>
  </si>
  <si>
    <t>411800010000</t>
  </si>
  <si>
    <t>411902040000</t>
  </si>
  <si>
    <t>412000050000</t>
  </si>
  <si>
    <t>412201060000</t>
  </si>
  <si>
    <t>412300010000</t>
  </si>
  <si>
    <t>412801040000</t>
  </si>
  <si>
    <t>412901040000</t>
  </si>
  <si>
    <t>412902060000</t>
  </si>
  <si>
    <t>420101060000</t>
  </si>
  <si>
    <t>420303060000</t>
  </si>
  <si>
    <t>420401060000</t>
  </si>
  <si>
    <t>420411060000</t>
  </si>
  <si>
    <t>420501060000</t>
  </si>
  <si>
    <t>420601040000</t>
  </si>
  <si>
    <t>420701060000</t>
  </si>
  <si>
    <t>420702030000</t>
  </si>
  <si>
    <t>420807040000</t>
  </si>
  <si>
    <t>420901060000</t>
  </si>
  <si>
    <t>421001060000</t>
  </si>
  <si>
    <t>421101060000</t>
  </si>
  <si>
    <t>421201040000</t>
  </si>
  <si>
    <t>421501060000</t>
  </si>
  <si>
    <t>421504020000</t>
  </si>
  <si>
    <t>421601060000</t>
  </si>
  <si>
    <t>421800010000</t>
  </si>
  <si>
    <t>421902040000</t>
  </si>
  <si>
    <t>430300050000</t>
  </si>
  <si>
    <t>430501040000</t>
  </si>
  <si>
    <t>430700010000</t>
  </si>
  <si>
    <t>430901060000</t>
  </si>
  <si>
    <t>431101040000</t>
  </si>
  <si>
    <t>431201040000</t>
  </si>
  <si>
    <t>431301060000</t>
  </si>
  <si>
    <t>431401040000</t>
  </si>
  <si>
    <t>431701060000</t>
  </si>
  <si>
    <t>440102060000</t>
  </si>
  <si>
    <t>440201020000</t>
  </si>
  <si>
    <t>440301060000</t>
  </si>
  <si>
    <t>440401060000</t>
  </si>
  <si>
    <t>440601040000</t>
  </si>
  <si>
    <t>440901040000</t>
  </si>
  <si>
    <t>441000010000</t>
  </si>
  <si>
    <t>441101040000</t>
  </si>
  <si>
    <t>441201060000</t>
  </si>
  <si>
    <t>441202020000</t>
  </si>
  <si>
    <t>441301060000</t>
  </si>
  <si>
    <t>441600010000</t>
  </si>
  <si>
    <t>441800050000</t>
  </si>
  <si>
    <t>441903020000</t>
  </si>
  <si>
    <t>442101060000</t>
  </si>
  <si>
    <t>442111020000</t>
  </si>
  <si>
    <t>442115020000</t>
  </si>
  <si>
    <t>450101060000</t>
  </si>
  <si>
    <t>450607040000</t>
  </si>
  <si>
    <t>450704040000</t>
  </si>
  <si>
    <t>450801060000</t>
  </si>
  <si>
    <t>451001040000</t>
  </si>
  <si>
    <t>460102040000</t>
  </si>
  <si>
    <t>460500010000</t>
  </si>
  <si>
    <t>460701040000</t>
  </si>
  <si>
    <t>460801060000</t>
  </si>
  <si>
    <t>460901060000</t>
  </si>
  <si>
    <t>461300010000</t>
  </si>
  <si>
    <t>461801040000</t>
  </si>
  <si>
    <t>461901040000</t>
  </si>
  <si>
    <t>462001060000</t>
  </si>
  <si>
    <t>470202040000</t>
  </si>
  <si>
    <t>470501040000</t>
  </si>
  <si>
    <t>470801040000</t>
  </si>
  <si>
    <t>470901040000</t>
  </si>
  <si>
    <t>471101040000</t>
  </si>
  <si>
    <t>471201040000</t>
  </si>
  <si>
    <t>471400010000</t>
  </si>
  <si>
    <t>471601040000</t>
  </si>
  <si>
    <t>471701040000</t>
  </si>
  <si>
    <t>472001040000</t>
  </si>
  <si>
    <t>472202040000</t>
  </si>
  <si>
    <t>472506040000</t>
  </si>
  <si>
    <t>480101060000</t>
  </si>
  <si>
    <t>480102060000</t>
  </si>
  <si>
    <t>480401040000</t>
  </si>
  <si>
    <t>480404020000</t>
  </si>
  <si>
    <t>480503040000</t>
  </si>
  <si>
    <t>480601060000</t>
  </si>
  <si>
    <t>490101040000</t>
  </si>
  <si>
    <t>490202040000</t>
  </si>
  <si>
    <t>490301060000</t>
  </si>
  <si>
    <t>490501060000</t>
  </si>
  <si>
    <t>490601060000</t>
  </si>
  <si>
    <t>490801080000</t>
  </si>
  <si>
    <t>490804020000</t>
  </si>
  <si>
    <t>491200010000</t>
  </si>
  <si>
    <t>491302060000</t>
  </si>
  <si>
    <t>491401040000</t>
  </si>
  <si>
    <t>491501040000</t>
  </si>
  <si>
    <t>491700010000</t>
  </si>
  <si>
    <t>500101060000</t>
  </si>
  <si>
    <t>500108030000</t>
  </si>
  <si>
    <t>500201060000</t>
  </si>
  <si>
    <t>500301060000</t>
  </si>
  <si>
    <t>500304030000</t>
  </si>
  <si>
    <t>500308030000</t>
  </si>
  <si>
    <t>500401060000</t>
  </si>
  <si>
    <t>500402060000</t>
  </si>
  <si>
    <t>510101040000</t>
  </si>
  <si>
    <t>510201060000</t>
  </si>
  <si>
    <t>510401040000</t>
  </si>
  <si>
    <t>510501040000</t>
  </si>
  <si>
    <t>511101060000</t>
  </si>
  <si>
    <t>511201040000</t>
  </si>
  <si>
    <t>511301040000</t>
  </si>
  <si>
    <t>511602040000</t>
  </si>
  <si>
    <t>511901040000</t>
  </si>
  <si>
    <t>512001060000</t>
  </si>
  <si>
    <t>512101040000</t>
  </si>
  <si>
    <t>512201040000</t>
  </si>
  <si>
    <t>512300010000</t>
  </si>
  <si>
    <t>512404040000</t>
  </si>
  <si>
    <t>512501040000</t>
  </si>
  <si>
    <t>512902060000</t>
  </si>
  <si>
    <t>513102040000</t>
  </si>
  <si>
    <t>520101060000</t>
  </si>
  <si>
    <t>520302060000</t>
  </si>
  <si>
    <t>520401040000</t>
  </si>
  <si>
    <t>520601080000</t>
  </si>
  <si>
    <t>520701040000</t>
  </si>
  <si>
    <t>521200050000</t>
  </si>
  <si>
    <t>521301060000</t>
  </si>
  <si>
    <t>521401040000</t>
  </si>
  <si>
    <t>521701040000</t>
  </si>
  <si>
    <t>521800010000</t>
  </si>
  <si>
    <t>522001040000</t>
  </si>
  <si>
    <t>522101030000</t>
  </si>
  <si>
    <t>530101040000</t>
  </si>
  <si>
    <t>530202060000</t>
  </si>
  <si>
    <t>530301060000</t>
  </si>
  <si>
    <t>530501060000</t>
  </si>
  <si>
    <t>530515060000</t>
  </si>
  <si>
    <t>530600010000</t>
  </si>
  <si>
    <t>540801040000</t>
  </si>
  <si>
    <t>540901040000</t>
  </si>
  <si>
    <t>541001040000</t>
  </si>
  <si>
    <t>541102060000</t>
  </si>
  <si>
    <t>541201040000</t>
  </si>
  <si>
    <t>541401040000</t>
  </si>
  <si>
    <t>550101040000</t>
  </si>
  <si>
    <t>550301060000</t>
  </si>
  <si>
    <t>560501040000</t>
  </si>
  <si>
    <t>560603040000</t>
  </si>
  <si>
    <t>560701060000</t>
  </si>
  <si>
    <t>561006060000</t>
  </si>
  <si>
    <t>570101040000</t>
  </si>
  <si>
    <t>570201040000</t>
  </si>
  <si>
    <t>570302060000</t>
  </si>
  <si>
    <t>570401040000</t>
  </si>
  <si>
    <t>570603040000</t>
  </si>
  <si>
    <t>571000010000</t>
  </si>
  <si>
    <t>571502060000</t>
  </si>
  <si>
    <t>571800010000</t>
  </si>
  <si>
    <t>571901040000</t>
  </si>
  <si>
    <t>572301040000</t>
  </si>
  <si>
    <t>572702040000</t>
  </si>
  <si>
    <t>572901040000</t>
  </si>
  <si>
    <t>573002040000</t>
  </si>
  <si>
    <t>580101030000</t>
  </si>
  <si>
    <t>580102030000</t>
  </si>
  <si>
    <t>580103030000</t>
  </si>
  <si>
    <t>580104030000</t>
  </si>
  <si>
    <t>580105030000</t>
  </si>
  <si>
    <t>580106030000</t>
  </si>
  <si>
    <t>580107030000</t>
  </si>
  <si>
    <t>580109020000</t>
  </si>
  <si>
    <t>580201060000</t>
  </si>
  <si>
    <t>580203020000</t>
  </si>
  <si>
    <t>580205060000</t>
  </si>
  <si>
    <t>580206020000</t>
  </si>
  <si>
    <t>580207020000</t>
  </si>
  <si>
    <t>580208020000</t>
  </si>
  <si>
    <t>580209020000</t>
  </si>
  <si>
    <t>580211060000</t>
  </si>
  <si>
    <t>580212060000</t>
  </si>
  <si>
    <t>580224030000</t>
  </si>
  <si>
    <t>580232030000</t>
  </si>
  <si>
    <t>580233020000</t>
  </si>
  <si>
    <t>580234020000</t>
  </si>
  <si>
    <t>580235060000</t>
  </si>
  <si>
    <t>580301020000</t>
  </si>
  <si>
    <t>580302080000</t>
  </si>
  <si>
    <t>580303020000</t>
  </si>
  <si>
    <t>580304020000</t>
  </si>
  <si>
    <t>580305020000</t>
  </si>
  <si>
    <t>580306020000</t>
  </si>
  <si>
    <t>580401020000</t>
  </si>
  <si>
    <t>580402060000</t>
  </si>
  <si>
    <t>580403030000</t>
  </si>
  <si>
    <t>580404030000</t>
  </si>
  <si>
    <t>580405060000</t>
  </si>
  <si>
    <t>580406060000</t>
  </si>
  <si>
    <t>580410030000</t>
  </si>
  <si>
    <t>580413030000</t>
  </si>
  <si>
    <t>580501030000</t>
  </si>
  <si>
    <t>580502020000</t>
  </si>
  <si>
    <t>580503030000</t>
  </si>
  <si>
    <t>580504030000</t>
  </si>
  <si>
    <t>580505020000</t>
  </si>
  <si>
    <t>580506030000</t>
  </si>
  <si>
    <t>580507060000</t>
  </si>
  <si>
    <t>580509030000</t>
  </si>
  <si>
    <t>580512030000</t>
  </si>
  <si>
    <t>580513030000</t>
  </si>
  <si>
    <t>580514020000</t>
  </si>
  <si>
    <t>580601040000</t>
  </si>
  <si>
    <t>580602040000</t>
  </si>
  <si>
    <t>580603020000</t>
  </si>
  <si>
    <t>580701020000</t>
  </si>
  <si>
    <t>580801060000</t>
  </si>
  <si>
    <t>580805060000</t>
  </si>
  <si>
    <t>580901020000</t>
  </si>
  <si>
    <t>580902020000</t>
  </si>
  <si>
    <t>580903020000</t>
  </si>
  <si>
    <t>580905020000</t>
  </si>
  <si>
    <t>580906030000</t>
  </si>
  <si>
    <t>580909020000</t>
  </si>
  <si>
    <t>580910080000</t>
  </si>
  <si>
    <t>580912060000</t>
  </si>
  <si>
    <t>580913080000</t>
  </si>
  <si>
    <t>580917020000</t>
  </si>
  <si>
    <t>581002020000</t>
  </si>
  <si>
    <t>581004020000</t>
  </si>
  <si>
    <t>581005020000</t>
  </si>
  <si>
    <t>581010020000</t>
  </si>
  <si>
    <t>581012020000</t>
  </si>
  <si>
    <t>581015080000</t>
  </si>
  <si>
    <t>590501060000</t>
  </si>
  <si>
    <t>590801040000</t>
  </si>
  <si>
    <t>590901060000</t>
  </si>
  <si>
    <t>591201040000</t>
  </si>
  <si>
    <t>591301040000</t>
  </si>
  <si>
    <t>591302040000</t>
  </si>
  <si>
    <t>591401060000</t>
  </si>
  <si>
    <t>591502040000</t>
  </si>
  <si>
    <t>600101060000</t>
  </si>
  <si>
    <t>600301040000</t>
  </si>
  <si>
    <t>600402040000</t>
  </si>
  <si>
    <t>600601060000</t>
  </si>
  <si>
    <t>600801040000</t>
  </si>
  <si>
    <t>600903040000</t>
  </si>
  <si>
    <t>610301060000</t>
  </si>
  <si>
    <t>610327020000</t>
  </si>
  <si>
    <t>610501040000</t>
  </si>
  <si>
    <t>610600010000</t>
  </si>
  <si>
    <t>610801040000</t>
  </si>
  <si>
    <t>610901040000</t>
  </si>
  <si>
    <t>611001040000</t>
  </si>
  <si>
    <t>620600010000</t>
  </si>
  <si>
    <t>620803040000</t>
  </si>
  <si>
    <t>620901060000</t>
  </si>
  <si>
    <t>621001060000</t>
  </si>
  <si>
    <t>621101060000</t>
  </si>
  <si>
    <t>621201060000</t>
  </si>
  <si>
    <t>621601060000</t>
  </si>
  <si>
    <t>621801060000</t>
  </si>
  <si>
    <t>622002060000</t>
  </si>
  <si>
    <t>630101040000</t>
  </si>
  <si>
    <t>630202040000</t>
  </si>
  <si>
    <t>630300010000</t>
  </si>
  <si>
    <t>630601040000</t>
  </si>
  <si>
    <t>630701040000</t>
  </si>
  <si>
    <t>630801040000</t>
  </si>
  <si>
    <t>630902030000</t>
  </si>
  <si>
    <t>630918080000</t>
  </si>
  <si>
    <t>631201040000</t>
  </si>
  <si>
    <t>640101040000</t>
  </si>
  <si>
    <t>640502040000</t>
  </si>
  <si>
    <t>640601020000</t>
  </si>
  <si>
    <t>640701040000</t>
  </si>
  <si>
    <t>640801040000</t>
  </si>
  <si>
    <t>641001040000</t>
  </si>
  <si>
    <t>641301060000</t>
  </si>
  <si>
    <t>641401040000</t>
  </si>
  <si>
    <t>641501040000</t>
  </si>
  <si>
    <t>641610040000</t>
  </si>
  <si>
    <t>641701060000</t>
  </si>
  <si>
    <t>650101060000</t>
  </si>
  <si>
    <t>650301040000</t>
  </si>
  <si>
    <t>650501040000</t>
  </si>
  <si>
    <t>650701040000</t>
  </si>
  <si>
    <t>650801060000</t>
  </si>
  <si>
    <t>650901060000</t>
  </si>
  <si>
    <t>650902040000</t>
  </si>
  <si>
    <t>651201060000</t>
  </si>
  <si>
    <t>651402040000</t>
  </si>
  <si>
    <t>651501060000</t>
  </si>
  <si>
    <t>651503040000</t>
  </si>
  <si>
    <t>660101030000</t>
  </si>
  <si>
    <t>660102060000</t>
  </si>
  <si>
    <t>660202030000</t>
  </si>
  <si>
    <t>660203060000</t>
  </si>
  <si>
    <t>660301030000</t>
  </si>
  <si>
    <t>660302030000</t>
  </si>
  <si>
    <t>660303030000</t>
  </si>
  <si>
    <t>660401030000</t>
  </si>
  <si>
    <t>660402020000</t>
  </si>
  <si>
    <t>660403030000</t>
  </si>
  <si>
    <t>660404030000</t>
  </si>
  <si>
    <t>660405030000</t>
  </si>
  <si>
    <t>660406030000</t>
  </si>
  <si>
    <t>660407060000</t>
  </si>
  <si>
    <t>660409020000</t>
  </si>
  <si>
    <t>660410020000</t>
  </si>
  <si>
    <t>660411020000</t>
  </si>
  <si>
    <t>660412020000</t>
  </si>
  <si>
    <t>660501060000</t>
  </si>
  <si>
    <t>660701030000</t>
  </si>
  <si>
    <t>660801060000</t>
  </si>
  <si>
    <t>660802040000</t>
  </si>
  <si>
    <t>660803020000</t>
  </si>
  <si>
    <t>660804020000</t>
  </si>
  <si>
    <t>660805030000</t>
  </si>
  <si>
    <t>660806020000</t>
  </si>
  <si>
    <t>660809030000</t>
  </si>
  <si>
    <t>660900010000</t>
  </si>
  <si>
    <t>661004060000</t>
  </si>
  <si>
    <t>661100010000</t>
  </si>
  <si>
    <t>661201060000</t>
  </si>
  <si>
    <t>661301040000</t>
  </si>
  <si>
    <t>661401030000</t>
  </si>
  <si>
    <t>661402020000</t>
  </si>
  <si>
    <t>661500010000</t>
  </si>
  <si>
    <t>661601030000</t>
  </si>
  <si>
    <t>661800010000</t>
  </si>
  <si>
    <t>661901030000</t>
  </si>
  <si>
    <t>661904030000</t>
  </si>
  <si>
    <t>661905020000</t>
  </si>
  <si>
    <t>662001030000</t>
  </si>
  <si>
    <t>662101060000</t>
  </si>
  <si>
    <t>662200010000</t>
  </si>
  <si>
    <t>662300010000</t>
  </si>
  <si>
    <t>662401060000</t>
  </si>
  <si>
    <t>662402060000</t>
  </si>
  <si>
    <t>670201060000</t>
  </si>
  <si>
    <t>670401040000</t>
  </si>
  <si>
    <t>671002040000</t>
  </si>
  <si>
    <t>671201060000</t>
  </si>
  <si>
    <t>671501040000</t>
  </si>
  <si>
    <t>680601060000</t>
  </si>
  <si>
    <t>680801040000</t>
  </si>
  <si>
    <t>6_Digit_BEDS</t>
  </si>
  <si>
    <t>000000000001</t>
  </si>
  <si>
    <t>2008 NRC</t>
  </si>
  <si>
    <t>ELL Points</t>
  </si>
  <si>
    <t># Districts</t>
  </si>
  <si>
    <t>Ec. Disadvantaged Points</t>
  </si>
  <si>
    <t>Ec Dis Points</t>
  </si>
  <si>
    <t xml:space="preserve">NRI Threshold = </t>
  </si>
  <si>
    <t>District Had State Supported Prek in 2018-19?</t>
  </si>
  <si>
    <t>State Funded Prek?</t>
  </si>
  <si>
    <t>K(PK0111) 00 2018-19 SUFDPK MAX AID</t>
  </si>
  <si>
    <t>J(FA0125) 00 2019-20 UNIV PREKINDERGARTEN AID</t>
  </si>
  <si>
    <t>Note: Statefunded Prek includes all state prek grants, including non-UPK like SUFDPK</t>
  </si>
  <si>
    <t>Preference Categories</t>
  </si>
  <si>
    <t>1 = High Need without State Funded Prek</t>
  </si>
  <si>
    <t>3 = Not high need</t>
  </si>
  <si>
    <t>2 = High Need with State Funded Prek</t>
  </si>
  <si>
    <t>Preference Category</t>
  </si>
  <si>
    <t>May 2019 NRI</t>
  </si>
  <si>
    <t>High Need?</t>
  </si>
  <si>
    <t>010100</t>
  </si>
  <si>
    <t>010201</t>
  </si>
  <si>
    <t>010306</t>
  </si>
  <si>
    <t>010402</t>
  </si>
  <si>
    <t>010500</t>
  </si>
  <si>
    <t>010601</t>
  </si>
  <si>
    <t>010615</t>
  </si>
  <si>
    <t>010623</t>
  </si>
  <si>
    <t>010701</t>
  </si>
  <si>
    <t>010802</t>
  </si>
  <si>
    <t>011003</t>
  </si>
  <si>
    <t>011200</t>
  </si>
  <si>
    <t>020101</t>
  </si>
  <si>
    <t>020601</t>
  </si>
  <si>
    <t>020702</t>
  </si>
  <si>
    <t>020801</t>
  </si>
  <si>
    <t>021102</t>
  </si>
  <si>
    <t>021601</t>
  </si>
  <si>
    <t>022001</t>
  </si>
  <si>
    <t>022101</t>
  </si>
  <si>
    <t>022302</t>
  </si>
  <si>
    <t>022401</t>
  </si>
  <si>
    <t>022601</t>
  </si>
  <si>
    <t>022902</t>
  </si>
  <si>
    <t>030101</t>
  </si>
  <si>
    <t>030200</t>
  </si>
  <si>
    <t>030501</t>
  </si>
  <si>
    <t>030601</t>
  </si>
  <si>
    <t>030701</t>
  </si>
  <si>
    <t>031101</t>
  </si>
  <si>
    <t>031301</t>
  </si>
  <si>
    <t>031401</t>
  </si>
  <si>
    <t>031501</t>
  </si>
  <si>
    <t>031502</t>
  </si>
  <si>
    <t>031601</t>
  </si>
  <si>
    <t>031701</t>
  </si>
  <si>
    <t>040204</t>
  </si>
  <si>
    <t>040302</t>
  </si>
  <si>
    <t>040901</t>
  </si>
  <si>
    <t>041101</t>
  </si>
  <si>
    <t>041401</t>
  </si>
  <si>
    <t>042302</t>
  </si>
  <si>
    <t>042400</t>
  </si>
  <si>
    <t>042801</t>
  </si>
  <si>
    <t>042901</t>
  </si>
  <si>
    <t>043001</t>
  </si>
  <si>
    <t>043011</t>
  </si>
  <si>
    <t>043200</t>
  </si>
  <si>
    <t>043501</t>
  </si>
  <si>
    <t>050100</t>
  </si>
  <si>
    <t>050301</t>
  </si>
  <si>
    <t>050401</t>
  </si>
  <si>
    <t>050701</t>
  </si>
  <si>
    <t>051101</t>
  </si>
  <si>
    <t>051301</t>
  </si>
  <si>
    <t>051901</t>
  </si>
  <si>
    <t>060201</t>
  </si>
  <si>
    <t>060301</t>
  </si>
  <si>
    <t>060401</t>
  </si>
  <si>
    <t>060503</t>
  </si>
  <si>
    <t>060601</t>
  </si>
  <si>
    <t>060701</t>
  </si>
  <si>
    <t>060800</t>
  </si>
  <si>
    <t>061001</t>
  </si>
  <si>
    <t>061101</t>
  </si>
  <si>
    <t>061501</t>
  </si>
  <si>
    <t>061503</t>
  </si>
  <si>
    <t>061601</t>
  </si>
  <si>
    <t>061700</t>
  </si>
  <si>
    <t>062201</t>
  </si>
  <si>
    <t>062301</t>
  </si>
  <si>
    <t>062401</t>
  </si>
  <si>
    <t>062601</t>
  </si>
  <si>
    <t>062901</t>
  </si>
  <si>
    <t>070600</t>
  </si>
  <si>
    <t>070901</t>
  </si>
  <si>
    <t>070902</t>
  </si>
  <si>
    <t>080101</t>
  </si>
  <si>
    <t>080201</t>
  </si>
  <si>
    <t>080601</t>
  </si>
  <si>
    <t>081003</t>
  </si>
  <si>
    <t>081200</t>
  </si>
  <si>
    <t>081401</t>
  </si>
  <si>
    <t>081501</t>
  </si>
  <si>
    <t>082001</t>
  </si>
  <si>
    <t>090201</t>
  </si>
  <si>
    <t>090301</t>
  </si>
  <si>
    <t>090501</t>
  </si>
  <si>
    <t>090601</t>
  </si>
  <si>
    <t>090901</t>
  </si>
  <si>
    <t>091101</t>
  </si>
  <si>
    <t>091200</t>
  </si>
  <si>
    <t>091402</t>
  </si>
  <si>
    <t>100308</t>
  </si>
  <si>
    <t>100501</t>
  </si>
  <si>
    <t>100902</t>
  </si>
  <si>
    <t>101001</t>
  </si>
  <si>
    <t>101300</t>
  </si>
  <si>
    <t>101401</t>
  </si>
  <si>
    <t>101601</t>
  </si>
  <si>
    <t>110101</t>
  </si>
  <si>
    <t>110200</t>
  </si>
  <si>
    <t>110304</t>
  </si>
  <si>
    <t>110701</t>
  </si>
  <si>
    <t>110901</t>
  </si>
  <si>
    <t>120102</t>
  </si>
  <si>
    <t>120301</t>
  </si>
  <si>
    <t>120401</t>
  </si>
  <si>
    <t>120501</t>
  </si>
  <si>
    <t>120701</t>
  </si>
  <si>
    <t>120906</t>
  </si>
  <si>
    <t>121401</t>
  </si>
  <si>
    <t>121502</t>
  </si>
  <si>
    <t>121601</t>
  </si>
  <si>
    <t>121701</t>
  </si>
  <si>
    <t>121702</t>
  </si>
  <si>
    <t>121901</t>
  </si>
  <si>
    <t>130200</t>
  </si>
  <si>
    <t>130502</t>
  </si>
  <si>
    <t>130801</t>
  </si>
  <si>
    <t>131101</t>
  </si>
  <si>
    <t>131201</t>
  </si>
  <si>
    <t>131301</t>
  </si>
  <si>
    <t>131500</t>
  </si>
  <si>
    <t>131601</t>
  </si>
  <si>
    <t>131602</t>
  </si>
  <si>
    <t>131701</t>
  </si>
  <si>
    <t>131801</t>
  </si>
  <si>
    <t>132101</t>
  </si>
  <si>
    <t>132201</t>
  </si>
  <si>
    <t>140101</t>
  </si>
  <si>
    <t>140201</t>
  </si>
  <si>
    <t>140203</t>
  </si>
  <si>
    <t>140207</t>
  </si>
  <si>
    <t>140301</t>
  </si>
  <si>
    <t>140600</t>
  </si>
  <si>
    <t>140701</t>
  </si>
  <si>
    <t>140702</t>
  </si>
  <si>
    <t>140703</t>
  </si>
  <si>
    <t>140707</t>
  </si>
  <si>
    <t>140709</t>
  </si>
  <si>
    <t>140801</t>
  </si>
  <si>
    <t>141101</t>
  </si>
  <si>
    <t>141201</t>
  </si>
  <si>
    <t>141301</t>
  </si>
  <si>
    <t>141401</t>
  </si>
  <si>
    <t>141501</t>
  </si>
  <si>
    <t>141601</t>
  </si>
  <si>
    <t>141604</t>
  </si>
  <si>
    <t>141701</t>
  </si>
  <si>
    <t>141800</t>
  </si>
  <si>
    <t>141901</t>
  </si>
  <si>
    <t>142101</t>
  </si>
  <si>
    <t>142201</t>
  </si>
  <si>
    <t>142301</t>
  </si>
  <si>
    <t>142500</t>
  </si>
  <si>
    <t>142601</t>
  </si>
  <si>
    <t>142801</t>
  </si>
  <si>
    <t>150203</t>
  </si>
  <si>
    <t>150301</t>
  </si>
  <si>
    <t>150601</t>
  </si>
  <si>
    <t>150801</t>
  </si>
  <si>
    <t>150901</t>
  </si>
  <si>
    <t>151001</t>
  </si>
  <si>
    <t>151102</t>
  </si>
  <si>
    <t>151401</t>
  </si>
  <si>
    <t>151501</t>
  </si>
  <si>
    <t>151601</t>
  </si>
  <si>
    <t>151701</t>
  </si>
  <si>
    <t>160101</t>
  </si>
  <si>
    <t>160801</t>
  </si>
  <si>
    <t>161201</t>
  </si>
  <si>
    <t>161401</t>
  </si>
  <si>
    <t>161501</t>
  </si>
  <si>
    <t>161601</t>
  </si>
  <si>
    <t>161801</t>
  </si>
  <si>
    <t>170301</t>
  </si>
  <si>
    <t>170500</t>
  </si>
  <si>
    <t>170600</t>
  </si>
  <si>
    <t>170801</t>
  </si>
  <si>
    <t>170901</t>
  </si>
  <si>
    <t>171102</t>
  </si>
  <si>
    <t>180202</t>
  </si>
  <si>
    <t>180300</t>
  </si>
  <si>
    <t>180701</t>
  </si>
  <si>
    <t>180901</t>
  </si>
  <si>
    <t>181001</t>
  </si>
  <si>
    <t>181101</t>
  </si>
  <si>
    <t>181201</t>
  </si>
  <si>
    <t>181302</t>
  </si>
  <si>
    <t>190301</t>
  </si>
  <si>
    <t>190401</t>
  </si>
  <si>
    <t>190501</t>
  </si>
  <si>
    <t>190701</t>
  </si>
  <si>
    <t>190901</t>
  </si>
  <si>
    <t>191401</t>
  </si>
  <si>
    <t>200401</t>
  </si>
  <si>
    <t>200501</t>
  </si>
  <si>
    <t>200601</t>
  </si>
  <si>
    <t>200701</t>
  </si>
  <si>
    <t>200901</t>
  </si>
  <si>
    <t>210302</t>
  </si>
  <si>
    <t>210402</t>
  </si>
  <si>
    <t>210601</t>
  </si>
  <si>
    <t>210800</t>
  </si>
  <si>
    <t>211003</t>
  </si>
  <si>
    <t>211103</t>
  </si>
  <si>
    <t>211701</t>
  </si>
  <si>
    <t>211901</t>
  </si>
  <si>
    <t>212001</t>
  </si>
  <si>
    <t>212101</t>
  </si>
  <si>
    <t>220101</t>
  </si>
  <si>
    <t>220202</t>
  </si>
  <si>
    <t>220301</t>
  </si>
  <si>
    <t>220401</t>
  </si>
  <si>
    <t>220701</t>
  </si>
  <si>
    <t>220909</t>
  </si>
  <si>
    <t>221001</t>
  </si>
  <si>
    <t>221301</t>
  </si>
  <si>
    <t>221401</t>
  </si>
  <si>
    <t>222000</t>
  </si>
  <si>
    <t>222201</t>
  </si>
  <si>
    <t>230201</t>
  </si>
  <si>
    <t>230301</t>
  </si>
  <si>
    <t>230901</t>
  </si>
  <si>
    <t>231101</t>
  </si>
  <si>
    <t>231301</t>
  </si>
  <si>
    <t>240101</t>
  </si>
  <si>
    <t>240201</t>
  </si>
  <si>
    <t>240401</t>
  </si>
  <si>
    <t>240801</t>
  </si>
  <si>
    <t>240901</t>
  </si>
  <si>
    <t>241001</t>
  </si>
  <si>
    <t>241101</t>
  </si>
  <si>
    <t>241701</t>
  </si>
  <si>
    <t>250109</t>
  </si>
  <si>
    <t>250201</t>
  </si>
  <si>
    <t>250301</t>
  </si>
  <si>
    <t>250401</t>
  </si>
  <si>
    <t>250701</t>
  </si>
  <si>
    <t>250901</t>
  </si>
  <si>
    <t>251101</t>
  </si>
  <si>
    <t>251400</t>
  </si>
  <si>
    <t>251501</t>
  </si>
  <si>
    <t>251601</t>
  </si>
  <si>
    <t>260101</t>
  </si>
  <si>
    <t>260401</t>
  </si>
  <si>
    <t>260501</t>
  </si>
  <si>
    <t>260801</t>
  </si>
  <si>
    <t>260803</t>
  </si>
  <si>
    <t>260901</t>
  </si>
  <si>
    <t>261001</t>
  </si>
  <si>
    <t>261101</t>
  </si>
  <si>
    <t>261201</t>
  </si>
  <si>
    <t>261301</t>
  </si>
  <si>
    <t>261313</t>
  </si>
  <si>
    <t>261401</t>
  </si>
  <si>
    <t>261501</t>
  </si>
  <si>
    <t>261600</t>
  </si>
  <si>
    <t>261701</t>
  </si>
  <si>
    <t>261801</t>
  </si>
  <si>
    <t>261901</t>
  </si>
  <si>
    <t>262001</t>
  </si>
  <si>
    <t>270100</t>
  </si>
  <si>
    <t>270301</t>
  </si>
  <si>
    <t>270601</t>
  </si>
  <si>
    <t>270701</t>
  </si>
  <si>
    <t>271201</t>
  </si>
  <si>
    <t>280100</t>
  </si>
  <si>
    <t>280201</t>
  </si>
  <si>
    <t>280202</t>
  </si>
  <si>
    <t>280203</t>
  </si>
  <si>
    <t>280204</t>
  </si>
  <si>
    <t>280205</t>
  </si>
  <si>
    <t>280206</t>
  </si>
  <si>
    <t>280207</t>
  </si>
  <si>
    <t>280208</t>
  </si>
  <si>
    <t>280209</t>
  </si>
  <si>
    <t>280210</t>
  </si>
  <si>
    <t>280211</t>
  </si>
  <si>
    <t>280212</t>
  </si>
  <si>
    <t>280213</t>
  </si>
  <si>
    <t>280214</t>
  </si>
  <si>
    <t>280215</t>
  </si>
  <si>
    <t>280216</t>
  </si>
  <si>
    <t>280217</t>
  </si>
  <si>
    <t>280218</t>
  </si>
  <si>
    <t>280219</t>
  </si>
  <si>
    <t>280220</t>
  </si>
  <si>
    <t>280221</t>
  </si>
  <si>
    <t>280222</t>
  </si>
  <si>
    <t>280223</t>
  </si>
  <si>
    <t>280224</t>
  </si>
  <si>
    <t>280225</t>
  </si>
  <si>
    <t>280226</t>
  </si>
  <si>
    <t>280227</t>
  </si>
  <si>
    <t>280229</t>
  </si>
  <si>
    <t>280230</t>
  </si>
  <si>
    <t>280231</t>
  </si>
  <si>
    <t>280251</t>
  </si>
  <si>
    <t>280252</t>
  </si>
  <si>
    <t>280253</t>
  </si>
  <si>
    <t>280300</t>
  </si>
  <si>
    <t>280401</t>
  </si>
  <si>
    <t>280402</t>
  </si>
  <si>
    <t>280403</t>
  </si>
  <si>
    <t>280404</t>
  </si>
  <si>
    <t>280405</t>
  </si>
  <si>
    <t>280406</t>
  </si>
  <si>
    <t>280407</t>
  </si>
  <si>
    <t>280409</t>
  </si>
  <si>
    <t>280410</t>
  </si>
  <si>
    <t>280411</t>
  </si>
  <si>
    <t>280501</t>
  </si>
  <si>
    <t>280502</t>
  </si>
  <si>
    <t>280503</t>
  </si>
  <si>
    <t>280504</t>
  </si>
  <si>
    <t>280506</t>
  </si>
  <si>
    <t>280515</t>
  </si>
  <si>
    <t>280517</t>
  </si>
  <si>
    <t>280518</t>
  </si>
  <si>
    <t>280521</t>
  </si>
  <si>
    <t>280522</t>
  </si>
  <si>
    <t>280523</t>
  </si>
  <si>
    <t>400301</t>
  </si>
  <si>
    <t>400400</t>
  </si>
  <si>
    <t>400601</t>
  </si>
  <si>
    <t>400701</t>
  </si>
  <si>
    <t>400800</t>
  </si>
  <si>
    <t>400900</t>
  </si>
  <si>
    <t>401001</t>
  </si>
  <si>
    <t>401201</t>
  </si>
  <si>
    <t>401301</t>
  </si>
  <si>
    <t>401501</t>
  </si>
  <si>
    <t>410401</t>
  </si>
  <si>
    <t>410601</t>
  </si>
  <si>
    <t>411101</t>
  </si>
  <si>
    <t>411501</t>
  </si>
  <si>
    <t>411504</t>
  </si>
  <si>
    <t>411603</t>
  </si>
  <si>
    <t>411701</t>
  </si>
  <si>
    <t>411800</t>
  </si>
  <si>
    <t>411902</t>
  </si>
  <si>
    <t>412000</t>
  </si>
  <si>
    <t>412201</t>
  </si>
  <si>
    <t>412300</t>
  </si>
  <si>
    <t>412801</t>
  </si>
  <si>
    <t>412901</t>
  </si>
  <si>
    <t>412902</t>
  </si>
  <si>
    <t>420101</t>
  </si>
  <si>
    <t>420303</t>
  </si>
  <si>
    <t>420401</t>
  </si>
  <si>
    <t>420411</t>
  </si>
  <si>
    <t>420501</t>
  </si>
  <si>
    <t>420601</t>
  </si>
  <si>
    <t>420701</t>
  </si>
  <si>
    <t>420702</t>
  </si>
  <si>
    <t>420807</t>
  </si>
  <si>
    <t>420901</t>
  </si>
  <si>
    <t>421001</t>
  </si>
  <si>
    <t>421101</t>
  </si>
  <si>
    <t>421201</t>
  </si>
  <si>
    <t>421501</t>
  </si>
  <si>
    <t>421504</t>
  </si>
  <si>
    <t>421601</t>
  </si>
  <si>
    <t>421800</t>
  </si>
  <si>
    <t>421902</t>
  </si>
  <si>
    <t>430300</t>
  </si>
  <si>
    <t>430501</t>
  </si>
  <si>
    <t>430700</t>
  </si>
  <si>
    <t>430901</t>
  </si>
  <si>
    <t>431101</t>
  </si>
  <si>
    <t>431201</t>
  </si>
  <si>
    <t>431301</t>
  </si>
  <si>
    <t>431401</t>
  </si>
  <si>
    <t>431701</t>
  </si>
  <si>
    <t>440102</t>
  </si>
  <si>
    <t>440201</t>
  </si>
  <si>
    <t>440301</t>
  </si>
  <si>
    <t>440401</t>
  </si>
  <si>
    <t>440601</t>
  </si>
  <si>
    <t>440901</t>
  </si>
  <si>
    <t>441000</t>
  </si>
  <si>
    <t>441101</t>
  </si>
  <si>
    <t>441201</t>
  </si>
  <si>
    <t>441202</t>
  </si>
  <si>
    <t>441301</t>
  </si>
  <si>
    <t>441600</t>
  </si>
  <si>
    <t>441800</t>
  </si>
  <si>
    <t>441903</t>
  </si>
  <si>
    <t>442101</t>
  </si>
  <si>
    <t>442111</t>
  </si>
  <si>
    <t>442115</t>
  </si>
  <si>
    <t>450101</t>
  </si>
  <si>
    <t>450607</t>
  </si>
  <si>
    <t>450704</t>
  </si>
  <si>
    <t>450801</t>
  </si>
  <si>
    <t>451001</t>
  </si>
  <si>
    <t>460102</t>
  </si>
  <si>
    <t>460500</t>
  </si>
  <si>
    <t>460701</t>
  </si>
  <si>
    <t>460801</t>
  </si>
  <si>
    <t>460901</t>
  </si>
  <si>
    <t>461300</t>
  </si>
  <si>
    <t>461801</t>
  </si>
  <si>
    <t>461901</t>
  </si>
  <si>
    <t>462001</t>
  </si>
  <si>
    <t>470202</t>
  </si>
  <si>
    <t>470501</t>
  </si>
  <si>
    <t>470801</t>
  </si>
  <si>
    <t>470901</t>
  </si>
  <si>
    <t>471101</t>
  </si>
  <si>
    <t>471201</t>
  </si>
  <si>
    <t>471400</t>
  </si>
  <si>
    <t>471601</t>
  </si>
  <si>
    <t>471701</t>
  </si>
  <si>
    <t>472001</t>
  </si>
  <si>
    <t>472202</t>
  </si>
  <si>
    <t>472506</t>
  </si>
  <si>
    <t>480101</t>
  </si>
  <si>
    <t>480102</t>
  </si>
  <si>
    <t>480401</t>
  </si>
  <si>
    <t>480404</t>
  </si>
  <si>
    <t>480503</t>
  </si>
  <si>
    <t>480601</t>
  </si>
  <si>
    <t>490101</t>
  </si>
  <si>
    <t>490202</t>
  </si>
  <si>
    <t>490301</t>
  </si>
  <si>
    <t>490501</t>
  </si>
  <si>
    <t>490601</t>
  </si>
  <si>
    <t>490801</t>
  </si>
  <si>
    <t>490804</t>
  </si>
  <si>
    <t>491200</t>
  </si>
  <si>
    <t>491302</t>
  </si>
  <si>
    <t>491401</t>
  </si>
  <si>
    <t>491501</t>
  </si>
  <si>
    <t>491700</t>
  </si>
  <si>
    <t>500101</t>
  </si>
  <si>
    <t>500108</t>
  </si>
  <si>
    <t>500201</t>
  </si>
  <si>
    <t>500301</t>
  </si>
  <si>
    <t>500304</t>
  </si>
  <si>
    <t>500308</t>
  </si>
  <si>
    <t>500401</t>
  </si>
  <si>
    <t>500402</t>
  </si>
  <si>
    <t>510101</t>
  </si>
  <si>
    <t>510201</t>
  </si>
  <si>
    <t>510401</t>
  </si>
  <si>
    <t>510501</t>
  </si>
  <si>
    <t>511101</t>
  </si>
  <si>
    <t>511201</t>
  </si>
  <si>
    <t>511301</t>
  </si>
  <si>
    <t>511602</t>
  </si>
  <si>
    <t>511901</t>
  </si>
  <si>
    <t>512001</t>
  </si>
  <si>
    <t>512101</t>
  </si>
  <si>
    <t>512201</t>
  </si>
  <si>
    <t>512300</t>
  </si>
  <si>
    <t>512404</t>
  </si>
  <si>
    <t>512501</t>
  </si>
  <si>
    <t>512902</t>
  </si>
  <si>
    <t>513102</t>
  </si>
  <si>
    <t>520101</t>
  </si>
  <si>
    <t>520302</t>
  </si>
  <si>
    <t>520401</t>
  </si>
  <si>
    <t>520601</t>
  </si>
  <si>
    <t>520701</t>
  </si>
  <si>
    <t>521200</t>
  </si>
  <si>
    <t>521301</t>
  </si>
  <si>
    <t>521401</t>
  </si>
  <si>
    <t>521701</t>
  </si>
  <si>
    <t>521800</t>
  </si>
  <si>
    <t>522001</t>
  </si>
  <si>
    <t>522101</t>
  </si>
  <si>
    <t>530101</t>
  </si>
  <si>
    <t>530202</t>
  </si>
  <si>
    <t>530301</t>
  </si>
  <si>
    <t>530501</t>
  </si>
  <si>
    <t>530515</t>
  </si>
  <si>
    <t>530600</t>
  </si>
  <si>
    <t>540801</t>
  </si>
  <si>
    <t>540901</t>
  </si>
  <si>
    <t>541001</t>
  </si>
  <si>
    <t>541102</t>
  </si>
  <si>
    <t>541201</t>
  </si>
  <si>
    <t>541401</t>
  </si>
  <si>
    <t>550101</t>
  </si>
  <si>
    <t>550301</t>
  </si>
  <si>
    <t>560501</t>
  </si>
  <si>
    <t>560603</t>
  </si>
  <si>
    <t>560701</t>
  </si>
  <si>
    <t>561006</t>
  </si>
  <si>
    <t>570101</t>
  </si>
  <si>
    <t>570201</t>
  </si>
  <si>
    <t>570302</t>
  </si>
  <si>
    <t>570401</t>
  </si>
  <si>
    <t>570603</t>
  </si>
  <si>
    <t>571000</t>
  </si>
  <si>
    <t>571502</t>
  </si>
  <si>
    <t>571800</t>
  </si>
  <si>
    <t>571901</t>
  </si>
  <si>
    <t>572301</t>
  </si>
  <si>
    <t>572702</t>
  </si>
  <si>
    <t>572901</t>
  </si>
  <si>
    <t>573002</t>
  </si>
  <si>
    <t>580101</t>
  </si>
  <si>
    <t>580102</t>
  </si>
  <si>
    <t>580103</t>
  </si>
  <si>
    <t>580104</t>
  </si>
  <si>
    <t>580105</t>
  </si>
  <si>
    <t>580106</t>
  </si>
  <si>
    <t>580107</t>
  </si>
  <si>
    <t>580109</t>
  </si>
  <si>
    <t>580201</t>
  </si>
  <si>
    <t>580203</t>
  </si>
  <si>
    <t>580205</t>
  </si>
  <si>
    <t>580206</t>
  </si>
  <si>
    <t>580207</t>
  </si>
  <si>
    <t>580208</t>
  </si>
  <si>
    <t>580209</t>
  </si>
  <si>
    <t>580211</t>
  </si>
  <si>
    <t>580212</t>
  </si>
  <si>
    <t>580224</t>
  </si>
  <si>
    <t>580232</t>
  </si>
  <si>
    <t>580233</t>
  </si>
  <si>
    <t>580234</t>
  </si>
  <si>
    <t>580235</t>
  </si>
  <si>
    <t>580301</t>
  </si>
  <si>
    <t>580302</t>
  </si>
  <si>
    <t>580303</t>
  </si>
  <si>
    <t>580304</t>
  </si>
  <si>
    <t>580305</t>
  </si>
  <si>
    <t>580306</t>
  </si>
  <si>
    <t>580401</t>
  </si>
  <si>
    <t>580402</t>
  </si>
  <si>
    <t>580403</t>
  </si>
  <si>
    <t>580404</t>
  </si>
  <si>
    <t>580405</t>
  </si>
  <si>
    <t>580406</t>
  </si>
  <si>
    <t>580410</t>
  </si>
  <si>
    <t>580413</t>
  </si>
  <si>
    <t>580501</t>
  </si>
  <si>
    <t>580502</t>
  </si>
  <si>
    <t>580503</t>
  </si>
  <si>
    <t>580504</t>
  </si>
  <si>
    <t>580505</t>
  </si>
  <si>
    <t>580506</t>
  </si>
  <si>
    <t>580507</t>
  </si>
  <si>
    <t>580509</t>
  </si>
  <si>
    <t>580512</t>
  </si>
  <si>
    <t>580513</t>
  </si>
  <si>
    <t>580514</t>
  </si>
  <si>
    <t>580601</t>
  </si>
  <si>
    <t>580602</t>
  </si>
  <si>
    <t>580603</t>
  </si>
  <si>
    <t>580701</t>
  </si>
  <si>
    <t>580801</t>
  </si>
  <si>
    <t>580805</t>
  </si>
  <si>
    <t>580901</t>
  </si>
  <si>
    <t>580902</t>
  </si>
  <si>
    <t>580903</t>
  </si>
  <si>
    <t>580905</t>
  </si>
  <si>
    <t>580906</t>
  </si>
  <si>
    <t>580909</t>
  </si>
  <si>
    <t>580910</t>
  </si>
  <si>
    <t>580912</t>
  </si>
  <si>
    <t>580913</t>
  </si>
  <si>
    <t>580917</t>
  </si>
  <si>
    <t>581002</t>
  </si>
  <si>
    <t>581004</t>
  </si>
  <si>
    <t>581005</t>
  </si>
  <si>
    <t>581010</t>
  </si>
  <si>
    <t>581012</t>
  </si>
  <si>
    <t>581015</t>
  </si>
  <si>
    <t>590501</t>
  </si>
  <si>
    <t>590801</t>
  </si>
  <si>
    <t>590901</t>
  </si>
  <si>
    <t>591201</t>
  </si>
  <si>
    <t>591301</t>
  </si>
  <si>
    <t>591302</t>
  </si>
  <si>
    <t>591401</t>
  </si>
  <si>
    <t>591502</t>
  </si>
  <si>
    <t>600101</t>
  </si>
  <si>
    <t>600301</t>
  </si>
  <si>
    <t>600402</t>
  </si>
  <si>
    <t>600601</t>
  </si>
  <si>
    <t>600801</t>
  </si>
  <si>
    <t>600903</t>
  </si>
  <si>
    <t>610301</t>
  </si>
  <si>
    <t>610327</t>
  </si>
  <si>
    <t>610501</t>
  </si>
  <si>
    <t>610600</t>
  </si>
  <si>
    <t>610801</t>
  </si>
  <si>
    <t>610901</t>
  </si>
  <si>
    <t>611001</t>
  </si>
  <si>
    <t>620600</t>
  </si>
  <si>
    <t>620803</t>
  </si>
  <si>
    <t>620901</t>
  </si>
  <si>
    <t>621001</t>
  </si>
  <si>
    <t>621101</t>
  </si>
  <si>
    <t>621201</t>
  </si>
  <si>
    <t>621601</t>
  </si>
  <si>
    <t>621801</t>
  </si>
  <si>
    <t>622002</t>
  </si>
  <si>
    <t>630101</t>
  </si>
  <si>
    <t>630202</t>
  </si>
  <si>
    <t>630300</t>
  </si>
  <si>
    <t>630601</t>
  </si>
  <si>
    <t>630701</t>
  </si>
  <si>
    <t>630801</t>
  </si>
  <si>
    <t>630902</t>
  </si>
  <si>
    <t>630918</t>
  </si>
  <si>
    <t>631201</t>
  </si>
  <si>
    <t>640101</t>
  </si>
  <si>
    <t>640502</t>
  </si>
  <si>
    <t>640601</t>
  </si>
  <si>
    <t>640701</t>
  </si>
  <si>
    <t>640801</t>
  </si>
  <si>
    <t>641001</t>
  </si>
  <si>
    <t>641301</t>
  </si>
  <si>
    <t>641401</t>
  </si>
  <si>
    <t>641501</t>
  </si>
  <si>
    <t>641610</t>
  </si>
  <si>
    <t>641701</t>
  </si>
  <si>
    <t>650101</t>
  </si>
  <si>
    <t>650301</t>
  </si>
  <si>
    <t>650501</t>
  </si>
  <si>
    <t>650701</t>
  </si>
  <si>
    <t>650801</t>
  </si>
  <si>
    <t>650901</t>
  </si>
  <si>
    <t>650902</t>
  </si>
  <si>
    <t>651201</t>
  </si>
  <si>
    <t>651402</t>
  </si>
  <si>
    <t>651501</t>
  </si>
  <si>
    <t>651503</t>
  </si>
  <si>
    <t>660101</t>
  </si>
  <si>
    <t>660102</t>
  </si>
  <si>
    <t>660202</t>
  </si>
  <si>
    <t>660203</t>
  </si>
  <si>
    <t>660301</t>
  </si>
  <si>
    <t>660302</t>
  </si>
  <si>
    <t>660303</t>
  </si>
  <si>
    <t>660401</t>
  </si>
  <si>
    <t>660402</t>
  </si>
  <si>
    <t>660403</t>
  </si>
  <si>
    <t>660404</t>
  </si>
  <si>
    <t>660405</t>
  </si>
  <si>
    <t>660406</t>
  </si>
  <si>
    <t>660407</t>
  </si>
  <si>
    <t>660409</t>
  </si>
  <si>
    <t>660410</t>
  </si>
  <si>
    <t>660411</t>
  </si>
  <si>
    <t>660412</t>
  </si>
  <si>
    <t>660501</t>
  </si>
  <si>
    <t>660701</t>
  </si>
  <si>
    <t>660801</t>
  </si>
  <si>
    <t>660802</t>
  </si>
  <si>
    <t>660803</t>
  </si>
  <si>
    <t>660804</t>
  </si>
  <si>
    <t>660805</t>
  </si>
  <si>
    <t>660806</t>
  </si>
  <si>
    <t>660809</t>
  </si>
  <si>
    <t>660900</t>
  </si>
  <si>
    <t>661004</t>
  </si>
  <si>
    <t>661100</t>
  </si>
  <si>
    <t>661201</t>
  </si>
  <si>
    <t>661301</t>
  </si>
  <si>
    <t>661401</t>
  </si>
  <si>
    <t>661402</t>
  </si>
  <si>
    <t>661500</t>
  </si>
  <si>
    <t>661601</t>
  </si>
  <si>
    <t>661800</t>
  </si>
  <si>
    <t>661901</t>
  </si>
  <si>
    <t>661904</t>
  </si>
  <si>
    <t>661905</t>
  </si>
  <si>
    <t>662001</t>
  </si>
  <si>
    <t>662101</t>
  </si>
  <si>
    <t>662200</t>
  </si>
  <si>
    <t>662300</t>
  </si>
  <si>
    <t>662401</t>
  </si>
  <si>
    <t>662402</t>
  </si>
  <si>
    <t>670201</t>
  </si>
  <si>
    <t>670401</t>
  </si>
  <si>
    <t>671002</t>
  </si>
  <si>
    <t>671201</t>
  </si>
  <si>
    <t>671501</t>
  </si>
  <si>
    <t>680601</t>
  </si>
  <si>
    <t>680801</t>
  </si>
  <si>
    <t>Need Points</t>
  </si>
  <si>
    <t>% Served 3yr Average</t>
  </si>
  <si>
    <t>Current Use Points</t>
  </si>
  <si>
    <t>Sources: https://data.nysed.gov/files/enrollment/17-18/enrollment_2018.zip - table "Demographic Factors;" SA191A May 15 Extract for 2008 NRC and NRI; 2015-16, 2016-17, 2017-18 SAMS UPREK Output Report for Served 3yr Average</t>
  </si>
  <si>
    <t>CURRENT GRANT USE POINTS</t>
  </si>
  <si>
    <t>Select the school district name from the drop down menu in the green cell.  BEDS code will automatically fill</t>
  </si>
  <si>
    <t>Scale7</t>
  </si>
  <si>
    <t>Scale9</t>
  </si>
  <si>
    <t>Scale10</t>
  </si>
  <si>
    <t>Rating</t>
  </si>
  <si>
    <t>Select District</t>
  </si>
  <si>
    <t xml:space="preserve"> </t>
  </si>
  <si>
    <r>
      <t xml:space="preserve">The district is high need as measured by Economic Disadvantage, English Language Learner numbers as a percent of school enrollment, Need Resource Category, and Need Resource Index. High need school districts (see Appendix F) will receive up to 5 points for this crterion. All other districts will receive zero points for this criterion. </t>
    </r>
    <r>
      <rPr>
        <b/>
        <sz val="11"/>
        <color theme="1"/>
        <rFont val="Calibri"/>
        <family val="2"/>
        <scheme val="minor"/>
      </rPr>
      <t>(5 points)</t>
    </r>
  </si>
  <si>
    <t>Appendix H - Application Information</t>
  </si>
  <si>
    <r>
      <t>Part 1 – Need for Project (25 points)</t>
    </r>
    <r>
      <rPr>
        <b/>
        <sz val="11"/>
        <color theme="1"/>
        <rFont val="Calibri"/>
        <family val="2"/>
        <scheme val="minor"/>
      </rPr>
      <t>:</t>
    </r>
    <r>
      <rPr>
        <sz val="11"/>
        <color theme="1"/>
        <rFont val="Calibri"/>
        <family val="2"/>
        <scheme val="minor"/>
      </rPr>
      <t xml:space="preserve"> </t>
    </r>
    <r>
      <rPr>
        <i/>
        <sz val="11"/>
        <color theme="1"/>
        <rFont val="Calibri"/>
        <family val="2"/>
        <scheme val="minor"/>
      </rPr>
      <t>In this section, applicants should clearly document the resources and needs of the community to be served by the project; the needs of the priority population to be served; and gaps in services currently available.  Applicants are strongly encouraged to use a variety of data sources as evidence.  Applicants with existing prekindergarten programs should include performance data to support the need for the project.  Applicants must provide clear, concise and comprehensive responses that address each age group that they propose to serve.  A quality application will describe the overall need for this project by addressing the following:</t>
    </r>
  </si>
  <si>
    <r>
      <t xml:space="preserve">How the applicant will maximize partnerships with community-based organizations for the provision of the prekindergarten instructional program when developing new prekindergarten slots, including, the process for identifying and reaching out to potential collaborators; the number and type of new slots (full-day/half-day) that will be created using this grant; and the roles and responsibilities of both the collaborating agency and the district in the operation of the prekindergarten program.  </t>
    </r>
    <r>
      <rPr>
        <sz val="11"/>
        <rFont val="Calibri"/>
        <family val="2"/>
        <scheme val="minor"/>
      </rPr>
      <t xml:space="preserve">Note: Applicants that do not have at least one CBO collaborating partner must complete and submit a request for a variance from the collaboration requirement (Appendix E).  For those districts with an approved variance, 8 points are automatically awarded.   </t>
    </r>
    <r>
      <rPr>
        <b/>
        <sz val="11"/>
        <rFont val="Calibri"/>
        <family val="2"/>
        <scheme val="minor"/>
      </rPr>
      <t>(8 points)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</si>
</sst>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00000"/>
    <numFmt numFmtId="165" formatCode="#,##0.000"/>
    <numFmt numFmtId="166" formatCode="000000"/>
    <numFmt numFmtId="167" formatCode="_(* #,##0_);_(* \(#,##0\);_(* &quot;-&quot;??_);_(@_)"/>
  </numFmts>
  <fonts count="25" x14ac:knownFonts="1">
    <font>
      <sz val="11"/>
      <color theme="1"/>
      <name val="Calibri"/>
      <family val="2"/>
      <scheme val="minor"/>
    </font>
    <font>
      <b/>
      <sz val="11"/>
      <color theme="1"/>
      <name val="Calibri"/>
      <family val="2"/>
      <scheme val="minor"/>
    </font>
    <font>
      <sz val="28"/>
      <color theme="1"/>
      <name val="Calibri"/>
      <family val="2"/>
      <scheme val="minor"/>
    </font>
    <font>
      <sz val="10"/>
      <color theme="1"/>
      <name val="Calibri"/>
      <family val="2"/>
      <scheme val="minor"/>
    </font>
    <font>
      <b/>
      <sz val="20"/>
      <color theme="1"/>
      <name val="Calibri"/>
      <family val="2"/>
      <scheme val="minor"/>
    </font>
    <font>
      <b/>
      <sz val="18"/>
      <color theme="1"/>
      <name val="Calibri"/>
      <family val="2"/>
      <scheme val="minor"/>
    </font>
    <font>
      <b/>
      <sz val="16"/>
      <color theme="1"/>
      <name val="Calibri"/>
      <family val="2"/>
      <scheme val="minor"/>
    </font>
    <font>
      <b/>
      <u/>
      <sz val="11"/>
      <color theme="1"/>
      <name val="Calibri"/>
      <family val="2"/>
      <scheme val="minor"/>
    </font>
    <font>
      <i/>
      <sz val="11"/>
      <color theme="1"/>
      <name val="Calibri"/>
      <family val="2"/>
      <scheme val="minor"/>
    </font>
    <font>
      <b/>
      <sz val="10"/>
      <color theme="1"/>
      <name val="Calibri"/>
      <family val="2"/>
      <scheme val="minor"/>
    </font>
    <font>
      <b/>
      <sz val="24"/>
      <color theme="1"/>
      <name val="Calibri"/>
      <family val="2"/>
      <scheme val="minor"/>
    </font>
    <font>
      <b/>
      <i/>
      <u/>
      <sz val="16"/>
      <color theme="1"/>
      <name val="Calibri"/>
      <family val="2"/>
      <scheme val="minor"/>
    </font>
    <font>
      <sz val="11"/>
      <color theme="1"/>
      <name val="Calibri"/>
      <family val="2"/>
      <scheme val="minor"/>
    </font>
    <font>
      <sz val="11"/>
      <name val="Calibri"/>
      <family val="2"/>
      <scheme val="minor"/>
    </font>
    <font>
      <b/>
      <sz val="11"/>
      <name val="Calibri"/>
      <family val="2"/>
      <scheme val="minor"/>
    </font>
    <font>
      <sz val="11"/>
      <color rgb="FF3F3F76"/>
      <name val="Calibri"/>
      <family val="2"/>
      <scheme val="minor"/>
    </font>
    <font>
      <sz val="11"/>
      <color indexed="8"/>
      <name val="Calibri"/>
      <family val="2"/>
    </font>
    <font>
      <sz val="10"/>
      <color indexed="8"/>
      <name val="Arial"/>
      <family val="2"/>
    </font>
    <font>
      <b/>
      <i/>
      <sz val="11"/>
      <color theme="1"/>
      <name val="Calibri"/>
      <family val="2"/>
      <scheme val="minor"/>
    </font>
    <font>
      <b/>
      <sz val="11"/>
      <color indexed="8"/>
      <name val="Calibri"/>
      <family val="2"/>
    </font>
    <font>
      <u/>
      <sz val="11"/>
      <color theme="10"/>
      <name val="Calibri"/>
      <family val="2"/>
      <scheme val="minor"/>
    </font>
    <font>
      <sz val="11"/>
      <color rgb="FF000000"/>
      <name val="Calibri"/>
      <family val="2"/>
      <scheme val="minor"/>
    </font>
    <font>
      <b/>
      <sz val="11"/>
      <color theme="0"/>
      <name val="Calibri"/>
      <family val="2"/>
      <scheme val="minor"/>
    </font>
    <font>
      <sz val="11"/>
      <color theme="0"/>
      <name val="Calibri"/>
      <family val="2"/>
      <scheme val="minor"/>
    </font>
    <font>
      <sz val="14"/>
      <color theme="1"/>
      <name val="Calibri"/>
      <family val="2"/>
      <scheme val="minor"/>
    </font>
  </fonts>
  <fills count="9">
    <fill>
      <patternFill patternType="none"/>
    </fill>
    <fill>
      <patternFill patternType="gray125"/>
    </fill>
    <fill>
      <patternFill patternType="solid">
        <fgColor theme="0"/>
        <bgColor indexed="64"/>
      </patternFill>
    </fill>
    <fill>
      <patternFill patternType="solid">
        <fgColor theme="9" tint="0.39997558519241921"/>
        <bgColor indexed="64"/>
      </patternFill>
    </fill>
    <fill>
      <patternFill patternType="solid">
        <fgColor theme="4" tint="0.59996337778862885"/>
        <bgColor indexed="64"/>
      </patternFill>
    </fill>
    <fill>
      <patternFill patternType="solid">
        <fgColor rgb="FF92D050"/>
        <bgColor indexed="64"/>
      </patternFill>
    </fill>
    <fill>
      <patternFill patternType="solid">
        <fgColor rgb="FFFFCC99"/>
      </patternFill>
    </fill>
    <fill>
      <patternFill patternType="solid">
        <fgColor indexed="22"/>
        <bgColor indexed="0"/>
      </patternFill>
    </fill>
    <fill>
      <patternFill patternType="solid">
        <fgColor theme="5"/>
      </patternFill>
    </fill>
  </fills>
  <borders count="28">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auto="1"/>
      </left>
      <right/>
      <top style="thin">
        <color auto="1"/>
      </top>
      <bottom/>
      <diagonal/>
    </border>
    <border>
      <left style="thin">
        <color auto="1"/>
      </left>
      <right/>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rgb="FF7F7F7F"/>
      </left>
      <right style="thin">
        <color rgb="FF7F7F7F"/>
      </right>
      <top style="thin">
        <color rgb="FF7F7F7F"/>
      </top>
      <bottom style="thin">
        <color rgb="FF7F7F7F"/>
      </bottom>
      <diagonal/>
    </border>
    <border>
      <left/>
      <right style="thin">
        <color indexed="64"/>
      </right>
      <top style="thin">
        <color indexed="64"/>
      </top>
      <bottom/>
      <diagonal/>
    </border>
    <border>
      <left/>
      <right style="thin">
        <color indexed="64"/>
      </right>
      <top/>
      <bottom/>
      <diagonal/>
    </border>
    <border>
      <left/>
      <right/>
      <top style="thin">
        <color indexed="64"/>
      </top>
      <bottom/>
      <diagonal/>
    </border>
    <border>
      <left style="thin">
        <color indexed="22"/>
      </left>
      <right style="thin">
        <color indexed="22"/>
      </right>
      <top style="thin">
        <color indexed="22"/>
      </top>
      <bottom style="thin">
        <color indexed="22"/>
      </bottom>
      <diagonal/>
    </border>
    <border>
      <left style="thin">
        <color indexed="8"/>
      </left>
      <right style="thin">
        <color indexed="8"/>
      </right>
      <top/>
      <bottom style="thin">
        <color indexed="8"/>
      </bottom>
      <diagonal/>
    </border>
    <border>
      <left style="medium">
        <color indexed="64"/>
      </left>
      <right style="thin">
        <color auto="1"/>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diagonal/>
    </border>
    <border>
      <left style="thin">
        <color auto="1"/>
      </left>
      <right style="medium">
        <color indexed="64"/>
      </right>
      <top style="medium">
        <color indexed="64"/>
      </top>
      <bottom/>
      <diagonal/>
    </border>
  </borders>
  <cellStyleXfs count="7">
    <xf numFmtId="0" fontId="0" fillId="0" borderId="0"/>
    <xf numFmtId="43" fontId="12" fillId="0" borderId="0" applyFont="0" applyFill="0" applyBorder="0" applyAlignment="0" applyProtection="0"/>
    <xf numFmtId="9" fontId="12" fillId="0" borderId="0" applyFont="0" applyFill="0" applyBorder="0" applyAlignment="0" applyProtection="0"/>
    <xf numFmtId="0" fontId="15" fillId="6" borderId="18" applyNumberFormat="0" applyAlignment="0" applyProtection="0"/>
    <xf numFmtId="0" fontId="17" fillId="0" borderId="0"/>
    <xf numFmtId="0" fontId="20" fillId="0" borderId="0" applyNumberFormat="0" applyFill="0" applyBorder="0" applyAlignment="0" applyProtection="0"/>
    <xf numFmtId="0" fontId="23" fillId="8" borderId="0" applyNumberFormat="0" applyBorder="0" applyAlignment="0" applyProtection="0"/>
  </cellStyleXfs>
  <cellXfs count="125">
    <xf numFmtId="0" fontId="0" fillId="0" borderId="0" xfId="0"/>
    <xf numFmtId="0" fontId="0" fillId="0" borderId="0" xfId="0" applyAlignment="1">
      <alignment vertical="center" wrapText="1"/>
    </xf>
    <xf numFmtId="0" fontId="0" fillId="0" borderId="0" xfId="0" applyAlignment="1">
      <alignment wrapText="1"/>
    </xf>
    <xf numFmtId="0" fontId="6" fillId="0" borderId="0" xfId="0" applyFont="1"/>
    <xf numFmtId="0" fontId="6" fillId="0" borderId="2" xfId="0" applyFont="1" applyBorder="1"/>
    <xf numFmtId="0" fontId="6" fillId="0" borderId="0" xfId="0" applyFont="1" applyAlignment="1">
      <alignment wrapText="1"/>
    </xf>
    <xf numFmtId="0" fontId="6" fillId="0" borderId="1" xfId="0" applyFont="1" applyBorder="1" applyAlignment="1">
      <alignment horizontal="center" vertical="center"/>
    </xf>
    <xf numFmtId="0" fontId="3" fillId="0" borderId="9" xfId="0" applyFont="1" applyBorder="1"/>
    <xf numFmtId="0" fontId="5" fillId="2" borderId="1" xfId="0" applyFont="1" applyFill="1" applyBorder="1" applyAlignment="1">
      <alignment horizontal="center" vertical="center" wrapText="1"/>
    </xf>
    <xf numFmtId="0" fontId="10" fillId="0" borderId="8" xfId="0" applyFont="1" applyBorder="1"/>
    <xf numFmtId="0" fontId="4" fillId="0" borderId="1" xfId="0" applyFont="1" applyBorder="1"/>
    <xf numFmtId="0" fontId="6" fillId="0" borderId="1" xfId="0" applyFont="1" applyBorder="1" applyAlignment="1" applyProtection="1">
      <alignment horizontal="center" vertical="center"/>
      <protection locked="0"/>
    </xf>
    <xf numFmtId="0" fontId="1" fillId="0" borderId="0" xfId="0" applyFont="1" applyProtection="1">
      <protection hidden="1"/>
    </xf>
    <xf numFmtId="0" fontId="0" fillId="0" borderId="0" xfId="0" applyProtection="1">
      <protection hidden="1"/>
    </xf>
    <xf numFmtId="0" fontId="0" fillId="3" borderId="1" xfId="0" applyFill="1" applyBorder="1" applyProtection="1">
      <protection locked="0"/>
    </xf>
    <xf numFmtId="0" fontId="11" fillId="0" borderId="0" xfId="0" applyFont="1"/>
    <xf numFmtId="0" fontId="0" fillId="0" borderId="1" xfId="0" applyBorder="1" applyAlignment="1">
      <alignment vertical="center" wrapText="1"/>
    </xf>
    <xf numFmtId="0" fontId="0" fillId="0" borderId="1" xfId="0" applyBorder="1" applyAlignment="1">
      <alignment horizontal="left" vertical="center" wrapText="1"/>
    </xf>
    <xf numFmtId="0" fontId="0" fillId="0" borderId="1" xfId="0" applyFill="1" applyBorder="1" applyAlignment="1">
      <alignment vertical="center" wrapText="1"/>
    </xf>
    <xf numFmtId="0" fontId="0" fillId="0" borderId="0" xfId="0" applyAlignment="1">
      <alignment horizontal="right"/>
    </xf>
    <xf numFmtId="49" fontId="0" fillId="0" borderId="0" xfId="0" applyNumberFormat="1"/>
    <xf numFmtId="49" fontId="0" fillId="0" borderId="0" xfId="0" applyNumberFormat="1" applyAlignment="1">
      <alignment wrapText="1"/>
    </xf>
    <xf numFmtId="165" fontId="0" fillId="0" borderId="0" xfId="0" applyNumberFormat="1"/>
    <xf numFmtId="3" fontId="0" fillId="0" borderId="0" xfId="0" applyNumberFormat="1"/>
    <xf numFmtId="0" fontId="2" fillId="2" borderId="0" xfId="0" applyFont="1" applyFill="1" applyAlignment="1">
      <alignment horizontal="centerContinuous" vertical="center"/>
    </xf>
    <xf numFmtId="0" fontId="2" fillId="2" borderId="0" xfId="0" applyFont="1" applyFill="1" applyAlignment="1">
      <alignment horizontal="left" vertical="center"/>
    </xf>
    <xf numFmtId="0" fontId="0" fillId="0" borderId="0" xfId="0" applyAlignment="1">
      <alignment vertical="center"/>
    </xf>
    <xf numFmtId="0" fontId="1" fillId="0" borderId="1" xfId="0" applyFont="1" applyBorder="1"/>
    <xf numFmtId="0" fontId="0" fillId="0" borderId="1" xfId="0" applyBorder="1"/>
    <xf numFmtId="0" fontId="0" fillId="0" borderId="1" xfId="0" applyBorder="1" applyAlignment="1">
      <alignment horizontal="right" wrapText="1"/>
    </xf>
    <xf numFmtId="0" fontId="1" fillId="0" borderId="1" xfId="0" applyFont="1" applyBorder="1" applyAlignment="1">
      <alignment wrapText="1"/>
    </xf>
    <xf numFmtId="0" fontId="1" fillId="0" borderId="13" xfId="0" applyFont="1" applyFill="1" applyBorder="1" applyAlignment="1">
      <alignment wrapText="1"/>
    </xf>
    <xf numFmtId="0" fontId="0" fillId="0" borderId="0" xfId="0" applyBorder="1"/>
    <xf numFmtId="0" fontId="1" fillId="0" borderId="0" xfId="0" applyFont="1" applyFill="1" applyBorder="1" applyAlignment="1">
      <alignment wrapText="1"/>
    </xf>
    <xf numFmtId="0" fontId="0" fillId="4" borderId="1" xfId="0" applyFill="1" applyBorder="1" applyProtection="1">
      <protection locked="0"/>
    </xf>
    <xf numFmtId="0" fontId="0" fillId="0" borderId="0" xfId="0" applyAlignment="1"/>
    <xf numFmtId="166" fontId="0" fillId="0" borderId="1" xfId="0" applyNumberFormat="1" applyBorder="1"/>
    <xf numFmtId="0" fontId="1" fillId="0" borderId="1" xfId="0" applyFont="1" applyFill="1" applyBorder="1" applyAlignment="1">
      <alignment vertical="center" wrapText="1"/>
    </xf>
    <xf numFmtId="0" fontId="1" fillId="0" borderId="17" xfId="0" applyFont="1" applyFill="1" applyBorder="1" applyAlignment="1">
      <alignment wrapText="1"/>
    </xf>
    <xf numFmtId="0" fontId="0" fillId="0" borderId="1" xfId="0" applyFont="1" applyFill="1" applyBorder="1" applyAlignment="1">
      <alignment vertical="center" wrapText="1"/>
    </xf>
    <xf numFmtId="4" fontId="0" fillId="0" borderId="0" xfId="0" applyNumberFormat="1"/>
    <xf numFmtId="0" fontId="1" fillId="0" borderId="0" xfId="0" applyFont="1"/>
    <xf numFmtId="0" fontId="0" fillId="0" borderId="8" xfId="0" applyBorder="1"/>
    <xf numFmtId="0" fontId="0" fillId="0" borderId="19" xfId="0" applyBorder="1"/>
    <xf numFmtId="0" fontId="0" fillId="0" borderId="13" xfId="0" applyBorder="1"/>
    <xf numFmtId="0" fontId="0" fillId="0" borderId="20" xfId="0" applyBorder="1"/>
    <xf numFmtId="0" fontId="0" fillId="0" borderId="13" xfId="0" applyBorder="1" applyAlignment="1">
      <alignment wrapText="1"/>
    </xf>
    <xf numFmtId="0" fontId="0" fillId="0" borderId="20" xfId="0" applyBorder="1" applyAlignment="1">
      <alignment wrapText="1"/>
    </xf>
    <xf numFmtId="0" fontId="0" fillId="0" borderId="8" xfId="0" applyBorder="1" applyAlignment="1">
      <alignment horizontal="right"/>
    </xf>
    <xf numFmtId="0" fontId="0" fillId="0" borderId="21" xfId="0" applyBorder="1" applyAlignment="1">
      <alignment horizontal="right"/>
    </xf>
    <xf numFmtId="0" fontId="0" fillId="0" borderId="13" xfId="0" applyBorder="1" applyAlignment="1">
      <alignment horizontal="right"/>
    </xf>
    <xf numFmtId="0" fontId="0" fillId="0" borderId="0" xfId="0" applyBorder="1" applyAlignment="1">
      <alignment horizontal="right"/>
    </xf>
    <xf numFmtId="9" fontId="0" fillId="0" borderId="13" xfId="2" applyNumberFormat="1" applyFont="1" applyBorder="1" applyAlignment="1">
      <alignment horizontal="right"/>
    </xf>
    <xf numFmtId="9" fontId="0" fillId="0" borderId="0" xfId="2" applyNumberFormat="1" applyFont="1" applyBorder="1" applyAlignment="1">
      <alignment horizontal="right"/>
    </xf>
    <xf numFmtId="0" fontId="0" fillId="0" borderId="13" xfId="0" applyBorder="1" applyAlignment="1">
      <alignment horizontal="center" wrapText="1"/>
    </xf>
    <xf numFmtId="0" fontId="0" fillId="0" borderId="0" xfId="0" applyBorder="1" applyAlignment="1">
      <alignment horizontal="center" wrapText="1"/>
    </xf>
    <xf numFmtId="0" fontId="1" fillId="0" borderId="19" xfId="0" applyFont="1" applyBorder="1" applyAlignment="1">
      <alignment horizontal="right"/>
    </xf>
    <xf numFmtId="0" fontId="1" fillId="0" borderId="20" xfId="0" applyFont="1" applyBorder="1" applyAlignment="1">
      <alignment horizontal="right"/>
    </xf>
    <xf numFmtId="0" fontId="1" fillId="0" borderId="20" xfId="0" applyFont="1" applyBorder="1" applyAlignment="1">
      <alignment horizontal="center" wrapText="1"/>
    </xf>
    <xf numFmtId="9" fontId="1" fillId="0" borderId="20" xfId="2" applyFont="1" applyBorder="1" applyAlignment="1">
      <alignment horizontal="right"/>
    </xf>
    <xf numFmtId="166" fontId="0" fillId="0" borderId="0" xfId="0" applyNumberFormat="1"/>
    <xf numFmtId="0" fontId="0" fillId="0" borderId="0" xfId="0" quotePrefix="1" applyAlignment="1">
      <alignment vertical="center"/>
    </xf>
    <xf numFmtId="2" fontId="0" fillId="0" borderId="0" xfId="0" applyNumberFormat="1" applyAlignment="1">
      <alignment horizontal="right"/>
    </xf>
    <xf numFmtId="9" fontId="15" fillId="6" borderId="18" xfId="3" applyNumberFormat="1"/>
    <xf numFmtId="0" fontId="15" fillId="6" borderId="18" xfId="3"/>
    <xf numFmtId="0" fontId="15" fillId="6" borderId="18" xfId="3" applyAlignment="1">
      <alignment horizontal="right"/>
    </xf>
    <xf numFmtId="167" fontId="0" fillId="0" borderId="0" xfId="1" applyNumberFormat="1" applyFont="1"/>
    <xf numFmtId="0" fontId="0" fillId="0" borderId="1" xfId="0" applyFont="1" applyBorder="1" applyAlignment="1">
      <alignment horizontal="center" vertical="center" wrapText="1"/>
    </xf>
    <xf numFmtId="0" fontId="16" fillId="0" borderId="22" xfId="4" applyFont="1" applyFill="1" applyBorder="1" applyAlignment="1">
      <alignment wrapText="1"/>
    </xf>
    <xf numFmtId="0" fontId="16" fillId="0" borderId="22" xfId="4" applyFont="1" applyFill="1" applyBorder="1" applyAlignment="1">
      <alignment horizontal="right" wrapText="1"/>
    </xf>
    <xf numFmtId="0" fontId="18" fillId="0" borderId="0" xfId="0" applyFont="1"/>
    <xf numFmtId="0" fontId="16" fillId="0" borderId="22" xfId="4" applyFont="1" applyFill="1" applyBorder="1" applyAlignment="1"/>
    <xf numFmtId="1" fontId="15" fillId="6" borderId="18" xfId="3" applyNumberFormat="1"/>
    <xf numFmtId="1" fontId="0" fillId="0" borderId="0" xfId="0" applyNumberFormat="1" applyAlignment="1">
      <alignment horizontal="right"/>
    </xf>
    <xf numFmtId="0" fontId="0" fillId="0" borderId="0" xfId="0" applyAlignment="1">
      <alignment horizontal="centerContinuous"/>
    </xf>
    <xf numFmtId="49" fontId="21" fillId="0" borderId="0" xfId="5" applyNumberFormat="1" applyFont="1" applyAlignment="1">
      <alignment wrapText="1"/>
    </xf>
    <xf numFmtId="49" fontId="0" fillId="0" borderId="0" xfId="0" applyNumberFormat="1" applyFill="1" applyBorder="1" applyAlignment="1">
      <alignment wrapText="1"/>
    </xf>
    <xf numFmtId="0" fontId="19" fillId="7" borderId="14" xfId="4" applyFont="1" applyFill="1" applyBorder="1" applyAlignment="1">
      <alignment horizontal="centerContinuous"/>
    </xf>
    <xf numFmtId="0" fontId="16" fillId="7" borderId="15" xfId="4" applyFont="1" applyFill="1" applyBorder="1" applyAlignment="1">
      <alignment horizontal="centerContinuous"/>
    </xf>
    <xf numFmtId="0" fontId="16" fillId="7" borderId="16" xfId="4" applyFont="1" applyFill="1" applyBorder="1" applyAlignment="1">
      <alignment horizontal="centerContinuous"/>
    </xf>
    <xf numFmtId="0" fontId="19" fillId="7" borderId="14" xfId="4" applyFont="1" applyFill="1" applyBorder="1" applyAlignment="1">
      <alignment horizontal="centerContinuous" vertical="center"/>
    </xf>
    <xf numFmtId="0" fontId="19" fillId="7" borderId="1" xfId="4" applyFont="1" applyFill="1" applyBorder="1" applyAlignment="1">
      <alignment horizontal="centerContinuous"/>
    </xf>
    <xf numFmtId="0" fontId="19" fillId="7" borderId="23" xfId="4" applyFont="1" applyFill="1" applyBorder="1" applyAlignment="1">
      <alignment horizontal="center" vertical="top" wrapText="1"/>
    </xf>
    <xf numFmtId="0" fontId="19" fillId="7" borderId="23" xfId="4" applyFont="1" applyFill="1" applyBorder="1" applyAlignment="1">
      <alignment horizontal="center" vertical="center" wrapText="1"/>
    </xf>
    <xf numFmtId="1" fontId="0" fillId="0" borderId="1" xfId="0" applyNumberFormat="1" applyBorder="1" applyAlignment="1">
      <alignment horizontal="right" wrapText="1"/>
    </xf>
    <xf numFmtId="0" fontId="0" fillId="0" borderId="0" xfId="0" applyFont="1" applyProtection="1">
      <protection hidden="1"/>
    </xf>
    <xf numFmtId="0" fontId="0" fillId="0" borderId="0" xfId="0" applyFont="1"/>
    <xf numFmtId="0" fontId="23" fillId="8" borderId="23" xfId="6" applyBorder="1" applyAlignment="1">
      <alignment vertical="center" wrapText="1"/>
    </xf>
    <xf numFmtId="0" fontId="23" fillId="8" borderId="0" xfId="6" applyAlignment="1"/>
    <xf numFmtId="0" fontId="23" fillId="8" borderId="23" xfId="6" applyBorder="1" applyAlignment="1">
      <alignment horizontal="center" vertical="center" wrapText="1"/>
    </xf>
    <xf numFmtId="0" fontId="23" fillId="8" borderId="0" xfId="6"/>
    <xf numFmtId="0" fontId="1" fillId="0" borderId="1" xfId="0" applyFont="1" applyBorder="1" applyAlignment="1">
      <alignment horizontal="center" vertical="center" wrapText="1"/>
    </xf>
    <xf numFmtId="0" fontId="18" fillId="0" borderId="0" xfId="0" applyFont="1" applyAlignment="1">
      <alignment horizontal="centerContinuous" vertical="center"/>
    </xf>
    <xf numFmtId="0" fontId="0" fillId="0" borderId="0" xfId="0" applyAlignment="1">
      <alignment horizontal="centerContinuous" vertical="center"/>
    </xf>
    <xf numFmtId="9" fontId="0" fillId="0" borderId="0" xfId="2" quotePrefix="1" applyNumberFormat="1" applyFont="1"/>
    <xf numFmtId="0" fontId="16" fillId="0" borderId="22" xfId="4" applyFont="1" applyFill="1" applyBorder="1" applyAlignment="1">
      <alignment horizontal="left"/>
    </xf>
    <xf numFmtId="0" fontId="0" fillId="0" borderId="0" xfId="0" applyAlignment="1">
      <alignment horizontal="left"/>
    </xf>
    <xf numFmtId="0" fontId="17" fillId="0" borderId="12" xfId="4" applyBorder="1"/>
    <xf numFmtId="0" fontId="1" fillId="0" borderId="0" xfId="0" applyFont="1" applyAlignment="1">
      <alignment vertical="center"/>
    </xf>
    <xf numFmtId="0" fontId="22" fillId="0" borderId="1" xfId="0" applyFont="1" applyBorder="1"/>
    <xf numFmtId="0" fontId="24" fillId="5" borderId="27" xfId="0" applyFont="1" applyFill="1" applyBorder="1" applyAlignment="1" applyProtection="1">
      <alignment horizontal="left" vertical="center" wrapText="1" indent="1"/>
      <protection locked="0"/>
    </xf>
    <xf numFmtId="49" fontId="0" fillId="0" borderId="10" xfId="0" applyNumberFormat="1" applyBorder="1" applyAlignment="1" applyProtection="1">
      <alignment horizontal="left" vertical="top" wrapText="1"/>
      <protection locked="0"/>
    </xf>
    <xf numFmtId="49" fontId="0" fillId="0" borderId="11" xfId="0" applyNumberFormat="1" applyBorder="1" applyAlignment="1" applyProtection="1">
      <alignment horizontal="left" vertical="top" wrapText="1"/>
      <protection locked="0"/>
    </xf>
    <xf numFmtId="49" fontId="0" fillId="0" borderId="12" xfId="0" applyNumberFormat="1" applyBorder="1" applyAlignment="1" applyProtection="1">
      <alignment horizontal="left" vertical="top" wrapText="1"/>
      <protection locked="0"/>
    </xf>
    <xf numFmtId="49" fontId="0" fillId="0" borderId="3" xfId="0" applyNumberFormat="1" applyBorder="1" applyAlignment="1" applyProtection="1">
      <alignment horizontal="left" vertical="top" wrapText="1"/>
      <protection locked="0"/>
    </xf>
    <xf numFmtId="49" fontId="0" fillId="0" borderId="4" xfId="0" applyNumberFormat="1" applyBorder="1" applyAlignment="1" applyProtection="1">
      <alignment horizontal="left" vertical="top" wrapText="1"/>
      <protection locked="0"/>
    </xf>
    <xf numFmtId="49" fontId="0" fillId="0" borderId="5" xfId="0" applyNumberFormat="1" applyBorder="1" applyAlignment="1" applyProtection="1">
      <alignment horizontal="left" vertical="top" wrapText="1"/>
      <protection locked="0"/>
    </xf>
    <xf numFmtId="49" fontId="0" fillId="0" borderId="6" xfId="0" applyNumberFormat="1" applyBorder="1" applyAlignment="1" applyProtection="1">
      <alignment horizontal="left" vertical="top" wrapText="1"/>
      <protection locked="0"/>
    </xf>
    <xf numFmtId="49" fontId="0" fillId="0" borderId="2" xfId="0" applyNumberFormat="1" applyBorder="1" applyAlignment="1" applyProtection="1">
      <alignment horizontal="left" vertical="top" wrapText="1"/>
      <protection locked="0"/>
    </xf>
    <xf numFmtId="49" fontId="0" fillId="0" borderId="7" xfId="0" applyNumberFormat="1" applyBorder="1" applyAlignment="1" applyProtection="1">
      <alignment horizontal="left" vertical="top" wrapText="1"/>
      <protection locked="0"/>
    </xf>
    <xf numFmtId="164" fontId="7" fillId="0" borderId="14" xfId="0" applyNumberFormat="1" applyFont="1" applyBorder="1" applyAlignment="1">
      <alignment horizontal="left" vertical="center" wrapText="1"/>
    </xf>
    <xf numFmtId="164" fontId="7" fillId="0" borderId="15" xfId="0" applyNumberFormat="1" applyFont="1" applyBorder="1" applyAlignment="1">
      <alignment horizontal="left" vertical="center" wrapText="1"/>
    </xf>
    <xf numFmtId="164" fontId="7" fillId="0" borderId="16" xfId="0" applyNumberFormat="1" applyFont="1" applyBorder="1" applyAlignment="1">
      <alignment horizontal="left" vertical="center" wrapText="1"/>
    </xf>
    <xf numFmtId="164" fontId="1" fillId="0" borderId="1" xfId="0" applyNumberFormat="1" applyFont="1" applyBorder="1" applyAlignment="1">
      <alignment vertical="center" wrapText="1"/>
    </xf>
    <xf numFmtId="0" fontId="0" fillId="0" borderId="1" xfId="0" applyFont="1" applyBorder="1" applyAlignment="1">
      <alignment vertical="center"/>
    </xf>
    <xf numFmtId="0" fontId="3" fillId="2" borderId="3" xfId="0" applyFont="1" applyFill="1" applyBorder="1" applyAlignment="1">
      <alignment horizontal="left" vertical="center" wrapText="1"/>
    </xf>
    <xf numFmtId="0" fontId="3" fillId="2" borderId="6" xfId="0"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2" borderId="26" xfId="0" applyFont="1" applyFill="1" applyBorder="1" applyAlignment="1">
      <alignment horizontal="left" vertical="center" wrapText="1"/>
    </xf>
    <xf numFmtId="0" fontId="6" fillId="2" borderId="24" xfId="0" applyFont="1" applyFill="1" applyBorder="1" applyAlignment="1">
      <alignment horizontal="left" vertical="center"/>
    </xf>
    <xf numFmtId="0" fontId="6" fillId="2" borderId="25" xfId="0" applyFont="1" applyFill="1" applyBorder="1" applyAlignment="1">
      <alignment horizontal="left" vertical="center"/>
    </xf>
    <xf numFmtId="164" fontId="7" fillId="0" borderId="1" xfId="0" applyNumberFormat="1" applyFont="1" applyBorder="1" applyAlignment="1">
      <alignment vertical="center" wrapText="1"/>
    </xf>
    <xf numFmtId="0" fontId="3" fillId="0" borderId="1" xfId="0" applyFont="1" applyBorder="1" applyAlignment="1">
      <alignment horizontal="left" vertical="center" wrapText="1"/>
    </xf>
    <xf numFmtId="0" fontId="3" fillId="0" borderId="1" xfId="0" applyFont="1" applyBorder="1" applyAlignment="1">
      <alignment horizontal="left" vertical="top" wrapText="1"/>
    </xf>
    <xf numFmtId="0" fontId="3" fillId="0" borderId="1" xfId="0" applyFont="1" applyBorder="1" applyAlignment="1">
      <alignment horizontal="left" vertical="top"/>
    </xf>
  </cellXfs>
  <cellStyles count="7">
    <cellStyle name="Accent2" xfId="6" builtinId="33"/>
    <cellStyle name="Comma" xfId="1" builtinId="3"/>
    <cellStyle name="Hyperlink" xfId="5" builtinId="8"/>
    <cellStyle name="Input" xfId="3" builtinId="20"/>
    <cellStyle name="Normal" xfId="0" builtinId="0"/>
    <cellStyle name="Normal_Need Points" xfId="4" xr:uid="{5D0F0CF1-5649-4324-9407-FA6484402890}"/>
    <cellStyle name="Percent" xfId="2" builtinId="5"/>
  </cellStyles>
  <dxfs count="23">
    <dxf>
      <numFmt numFmtId="0" formatCode="General"/>
    </dxf>
    <dxf>
      <numFmt numFmtId="13" formatCode="0%"/>
    </dxf>
    <dxf>
      <alignment horizontal="general" textRotation="0" indent="0" justifyLastLine="0" shrinkToFit="0" readingOrder="0"/>
    </dxf>
    <dxf>
      <numFmt numFmtId="0" formatCode="General"/>
    </dxf>
    <dxf>
      <numFmt numFmtId="0" formatCode="General"/>
    </dxf>
    <dxf>
      <font>
        <b val="0"/>
        <i val="0"/>
        <strike val="0"/>
        <condense val="0"/>
        <extend val="0"/>
        <outline val="0"/>
        <shadow val="0"/>
        <u val="none"/>
        <vertAlign val="baseline"/>
        <sz val="11"/>
        <color indexed="8"/>
        <name val="Calibri"/>
        <family val="2"/>
        <scheme val="none"/>
      </font>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1"/>
        <color indexed="8"/>
        <name val="Calibri"/>
        <family val="2"/>
        <scheme val="none"/>
      </font>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1"/>
        <color indexed="8"/>
        <name val="Calibri"/>
        <family val="2"/>
        <scheme val="none"/>
      </font>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1"/>
        <color indexed="8"/>
        <name val="Calibri"/>
        <family val="2"/>
        <scheme val="none"/>
      </font>
      <fill>
        <patternFill patternType="none">
          <fgColor indexed="64"/>
          <bgColor indexed="65"/>
        </patternFill>
      </fill>
      <alignment horizontal="general" vertical="bottom" textRotation="0" wrapText="0"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1"/>
        <color indexed="8"/>
        <name val="Calibri"/>
        <family val="2"/>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border outline="0">
        <top style="thin">
          <color indexed="8"/>
        </top>
      </border>
    </dxf>
    <dxf>
      <border outline="0">
        <bottom style="thin">
          <color indexed="8"/>
        </bottom>
      </border>
    </dxf>
    <dxf>
      <font>
        <b/>
        <i val="0"/>
        <strike val="0"/>
        <condense val="0"/>
        <extend val="0"/>
        <outline val="0"/>
        <shadow val="0"/>
        <u val="none"/>
        <vertAlign val="baseline"/>
        <sz val="11"/>
        <color indexed="8"/>
        <name val="Calibri"/>
        <family val="2"/>
        <scheme val="none"/>
      </font>
      <fill>
        <patternFill patternType="solid">
          <fgColor indexed="0"/>
          <bgColor indexed="22"/>
        </patternFill>
      </fill>
      <alignment horizontal="center" vertical="center" textRotation="0" wrapText="1" indent="0" justifyLastLine="0" shrinkToFit="0" readingOrder="0"/>
      <border diagonalUp="0" diagonalDown="0" outline="0">
        <left style="thin">
          <color indexed="8"/>
        </left>
        <right style="thin">
          <color indexed="8"/>
        </right>
        <top/>
        <bottom/>
      </border>
    </dxf>
    <dxf>
      <protection locked="1" hidden="1"/>
    </dxf>
    <dxf>
      <protection locked="1" hidden="1"/>
    </dxf>
    <dxf>
      <protection locked="1" hidden="1"/>
    </dxf>
    <dxf>
      <protection locked="1" hidden="1"/>
    </dxf>
    <dxf>
      <protection locked="1" hidden="1"/>
    </dxf>
    <dxf>
      <protection locked="1" hidden="1"/>
    </dxf>
    <dxf>
      <protection locked="1" hidden="1"/>
    </dxf>
    <dxf>
      <protection locked="1" hidden="1"/>
    </dxf>
    <dxf>
      <protection locked="1" hidden="1"/>
    </dxf>
    <dxf>
      <font>
        <b/>
        <i val="0"/>
        <strike val="0"/>
        <condense val="0"/>
        <extend val="0"/>
        <outline val="0"/>
        <shadow val="0"/>
        <u val="none"/>
        <vertAlign val="baseline"/>
        <sz val="11"/>
        <color theme="1"/>
        <name val="Calibri"/>
        <family val="2"/>
        <scheme val="minor"/>
      </font>
      <protection locked="1" hidden="1"/>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Ex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Ex1.xml><?xml version="1.0" encoding="utf-8"?>
<cx:chartSpace xmlns:a="http://schemas.openxmlformats.org/drawingml/2006/main" xmlns:r="http://schemas.openxmlformats.org/officeDocument/2006/relationships" xmlns:cx="http://schemas.microsoft.com/office/drawing/2014/chartex">
  <cx:chartData>
    <cx:data id="0">
      <cx:numDim type="val">
        <cx:f>_xlchart.v1.1</cx:f>
      </cx:numDim>
    </cx:data>
  </cx:chartData>
  <cx:chart>
    <cx:title pos="t" align="ctr" overlay="0">
      <cx:tx>
        <cx:txData>
          <cx:v>3 Year Average of Percent Served</cx:v>
        </cx:txData>
      </cx:tx>
      <cx:txPr>
        <a:bodyPr spcFirstLastPara="1" vertOverflow="ellipsis" horzOverflow="overflow" wrap="square" lIns="0" tIns="0" rIns="0" bIns="0" anchor="ctr" anchorCtr="1"/>
        <a:lstStyle/>
        <a:p>
          <a:pPr algn="ctr" rtl="0">
            <a:defRPr/>
          </a:pPr>
          <a:r>
            <a:rPr lang="en-US" sz="1400" b="0" i="0" u="none" strike="noStrike" baseline="0">
              <a:solidFill>
                <a:sysClr val="windowText" lastClr="000000">
                  <a:lumMod val="65000"/>
                  <a:lumOff val="35000"/>
                </a:sysClr>
              </a:solidFill>
              <a:latin typeface="Calibri" panose="020F0502020204030204"/>
            </a:rPr>
            <a:t>3 Year Average of Percent Served</a:t>
          </a:r>
        </a:p>
      </cx:txPr>
    </cx:title>
    <cx:plotArea>
      <cx:plotAreaRegion>
        <cx:series layoutId="clusteredColumn" uniqueId="{B6D60725-4C65-4023-B6BA-89E90E4D7B18}">
          <cx:tx>
            <cx:txData>
              <cx:f>_xlchart.v1.0</cx:f>
              <cx:v>3 Year Average</cx:v>
            </cx:txData>
          </cx:tx>
          <cx:dataLabels/>
          <cx:dataId val="0"/>
          <cx:layoutPr>
            <cx:binning intervalClosed="r" underflow="0.80000000000000004">
              <cx:binSize val="0.033000000000000008"/>
            </cx:binning>
          </cx:layoutPr>
        </cx:series>
      </cx:plotAreaRegion>
      <cx:axis id="0">
        <cx:catScaling gapWidth="0"/>
        <cx:tickLabels/>
      </cx:axis>
      <cx:axis id="1">
        <cx:valScaling/>
        <cx:majorGridlines/>
        <cx:tickLabels/>
      </cx:axis>
    </cx:plotArea>
  </cx:chart>
</cx: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66">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tx1">
        <a:lumMod val="65000"/>
        <a:lumOff val="35000"/>
      </a:schemeClr>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microsoft.com/office/2014/relationships/chartEx" Target="../charts/chartEx1.xml"/></Relationships>
</file>

<file path=xl/drawings/drawing1.xml><?xml version="1.0" encoding="utf-8"?>
<xdr:wsDr xmlns:xdr="http://schemas.openxmlformats.org/drawingml/2006/spreadsheetDrawing" xmlns:a="http://schemas.openxmlformats.org/drawingml/2006/main">
  <xdr:twoCellAnchor>
    <xdr:from>
      <xdr:col>12</xdr:col>
      <xdr:colOff>123825</xdr:colOff>
      <xdr:row>4</xdr:row>
      <xdr:rowOff>80961</xdr:rowOff>
    </xdr:from>
    <xdr:to>
      <xdr:col>20</xdr:col>
      <xdr:colOff>9525</xdr:colOff>
      <xdr:row>24</xdr:row>
      <xdr:rowOff>28574</xdr:rowOff>
    </xdr:to>
    <mc:AlternateContent xmlns:mc="http://schemas.openxmlformats.org/markup-compatibility/2006">
      <mc:Choice xmlns:cx1="http://schemas.microsoft.com/office/drawing/2015/9/8/chartex" Requires="cx1">
        <xdr:graphicFrame macro="">
          <xdr:nvGraphicFramePr>
            <xdr:cNvPr id="2" name="Chart 1">
              <a:extLst>
                <a:ext uri="{FF2B5EF4-FFF2-40B4-BE49-F238E27FC236}">
                  <a16:creationId xmlns:a16="http://schemas.microsoft.com/office/drawing/2014/main" id="{02714C57-9162-4805-8727-411DA0239F96}"/>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1"/>
            </a:graphicData>
          </a:graphic>
        </xdr:graphicFrame>
      </mc:Choice>
      <mc:Fallback>
        <xdr:sp macro="" textlink="">
          <xdr:nvSpPr>
            <xdr:cNvPr id="0" name=""/>
            <xdr:cNvSpPr>
              <a:spLocks noTextEdit="1"/>
            </xdr:cNvSpPr>
          </xdr:nvSpPr>
          <xdr:spPr>
            <a:xfrm>
              <a:off x="8001000" y="842961"/>
              <a:ext cx="4762500" cy="2805113"/>
            </a:xfrm>
            <a:prstGeom prst="rect">
              <a:avLst/>
            </a:prstGeom>
            <a:solidFill>
              <a:prstClr val="white"/>
            </a:solidFill>
            <a:ln w="1">
              <a:solidFill>
                <a:prstClr val="green"/>
              </a:solidFill>
            </a:ln>
          </xdr:spPr>
          <xdr:txBody>
            <a:bodyPr vertOverflow="clip" horzOverflow="clip"/>
            <a:lstStyle/>
            <a:p>
              <a:r>
                <a:rPr lang="en-US" sz="1100"/>
                <a:t>This chart isn't available in your version of Excel.
Editing this shape or saving this workbook into a different file format will permanently break the chart.</a:t>
              </a:r>
            </a:p>
          </xdr:txBody>
        </xdr:sp>
      </mc:Fallback>
    </mc:AlternateContent>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P12\OCIFS\CHILDFAM\EXPANDED%20PRE-K\15-16%20Expanded%20Pre-K\Rubric\StateWideUPKGrant-ApplicationInfo-GrantCalculator-BEDS-unprotect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nt Calculator"/>
      <sheetName val="Allocations"/>
      <sheetName val="Drop Down Menu List"/>
      <sheetName val="BEDS CODES"/>
    </sheetNames>
    <sheetDataSet>
      <sheetData sheetId="0" refreshError="1"/>
      <sheetData sheetId="1">
        <row r="1">
          <cell r="A1" t="str">
            <v xml:space="preserve">2014-2015 Universal Prekindergarten Program Allocations </v>
          </cell>
        </row>
        <row r="2">
          <cell r="A2" t="str">
            <v>A</v>
          </cell>
          <cell r="B2" t="str">
            <v>B</v>
          </cell>
          <cell r="C2" t="str">
            <v>C</v>
          </cell>
          <cell r="D2" t="str">
            <v>D</v>
          </cell>
          <cell r="E2" t="str">
            <v>E</v>
          </cell>
          <cell r="F2" t="str">
            <v>F</v>
          </cell>
          <cell r="G2" t="str">
            <v>G</v>
          </cell>
          <cell r="H2" t="str">
            <v>H</v>
          </cell>
          <cell r="I2" t="str">
            <v>I</v>
          </cell>
          <cell r="J2" t="str">
            <v>J</v>
          </cell>
          <cell r="K2" t="str">
            <v>K</v>
          </cell>
        </row>
        <row r="3">
          <cell r="A3" t="str">
            <v>Code</v>
          </cell>
          <cell r="B3" t="str">
            <v>Name</v>
          </cell>
          <cell r="C3" t="str">
            <v>Maximum  Funded Pupils in 2014-15</v>
          </cell>
          <cell r="D3" t="str">
            <v xml:space="preserve">Maximum UPK Grant Allocation 2014-15 </v>
          </cell>
          <cell r="E3" t="str">
            <v>2006-07 PREK Paid</v>
          </cell>
          <cell r="F3" t="str">
            <v>Base Aidable PreK Pupils (BAPP)</v>
          </cell>
          <cell r="G3" t="str">
            <v xml:space="preserve"> Grant/Pupil for 14-15 Based on 2006-07 Alloc and BAPP </v>
          </cell>
          <cell r="H3" t="str">
            <v>2014-15 UPK Increase (amount added since 2006-07)</v>
          </cell>
          <cell r="I3" t="str">
            <v xml:space="preserve"> Pupils to be Served for 2014-15 UPK  Increase</v>
          </cell>
          <cell r="J3" t="str">
            <v xml:space="preserve">Selected Grant/Pupil for 14-15 UPK Increase </v>
          </cell>
          <cell r="K3" t="str">
            <v xml:space="preserve">For MOE: Lesser of 2010-11 Served or BAPP </v>
          </cell>
        </row>
        <row r="4">
          <cell r="A4" t="str">
            <v>570101</v>
          </cell>
          <cell r="B4" t="str">
            <v xml:space="preserve">ADDISON       </v>
          </cell>
          <cell r="C4">
            <v>44</v>
          </cell>
          <cell r="D4">
            <v>235744</v>
          </cell>
          <cell r="E4">
            <v>186697</v>
          </cell>
          <cell r="F4">
            <v>36</v>
          </cell>
          <cell r="G4">
            <v>5186.0200000000004</v>
          </cell>
          <cell r="H4">
            <v>49047</v>
          </cell>
          <cell r="I4">
            <v>8</v>
          </cell>
          <cell r="J4">
            <v>5694.03</v>
          </cell>
          <cell r="K4">
            <v>36</v>
          </cell>
        </row>
        <row r="5">
          <cell r="A5" t="str">
            <v>410401</v>
          </cell>
          <cell r="B5" t="str">
            <v xml:space="preserve">ADIRONDACK    </v>
          </cell>
          <cell r="C5">
            <v>40</v>
          </cell>
          <cell r="D5">
            <v>140626</v>
          </cell>
          <cell r="E5">
            <v>0</v>
          </cell>
          <cell r="F5">
            <v>0</v>
          </cell>
          <cell r="G5">
            <v>0</v>
          </cell>
          <cell r="H5">
            <v>140626</v>
          </cell>
          <cell r="I5">
            <v>40</v>
          </cell>
          <cell r="J5">
            <v>3456.16</v>
          </cell>
          <cell r="K5">
            <v>0</v>
          </cell>
        </row>
        <row r="6">
          <cell r="A6" t="str">
            <v>080101</v>
          </cell>
          <cell r="B6" t="str">
            <v xml:space="preserve">AFTON         </v>
          </cell>
          <cell r="C6">
            <v>17</v>
          </cell>
          <cell r="D6">
            <v>81817</v>
          </cell>
          <cell r="E6">
            <v>56760</v>
          </cell>
          <cell r="F6">
            <v>12</v>
          </cell>
          <cell r="G6">
            <v>4730</v>
          </cell>
          <cell r="H6">
            <v>25057</v>
          </cell>
          <cell r="I6">
            <v>5</v>
          </cell>
          <cell r="J6">
            <v>4834.12</v>
          </cell>
          <cell r="K6">
            <v>12</v>
          </cell>
        </row>
        <row r="7">
          <cell r="A7" t="str">
            <v>142101</v>
          </cell>
          <cell r="B7" t="str">
            <v xml:space="preserve">AKRON         </v>
          </cell>
          <cell r="C7">
            <v>52</v>
          </cell>
          <cell r="D7">
            <v>180158</v>
          </cell>
          <cell r="E7">
            <v>63520</v>
          </cell>
          <cell r="F7">
            <v>18</v>
          </cell>
          <cell r="G7">
            <v>3528.88</v>
          </cell>
          <cell r="H7">
            <v>116638</v>
          </cell>
          <cell r="I7">
            <v>34</v>
          </cell>
          <cell r="J7">
            <v>3368</v>
          </cell>
          <cell r="K7">
            <v>18</v>
          </cell>
        </row>
        <row r="8">
          <cell r="A8" t="str">
            <v>010100</v>
          </cell>
          <cell r="B8" t="str">
            <v xml:space="preserve">ALBANY        </v>
          </cell>
          <cell r="C8">
            <v>559</v>
          </cell>
          <cell r="D8">
            <v>2265850</v>
          </cell>
          <cell r="E8">
            <v>1720031</v>
          </cell>
          <cell r="F8">
            <v>414</v>
          </cell>
          <cell r="G8">
            <v>4154.66</v>
          </cell>
          <cell r="H8">
            <v>545819</v>
          </cell>
          <cell r="I8">
            <v>145</v>
          </cell>
          <cell r="J8">
            <v>3748.85</v>
          </cell>
          <cell r="K8">
            <v>414</v>
          </cell>
        </row>
        <row r="9">
          <cell r="A9" t="str">
            <v>450101</v>
          </cell>
          <cell r="B9" t="str">
            <v xml:space="preserve">ALBION        </v>
          </cell>
          <cell r="C9">
            <v>84</v>
          </cell>
          <cell r="D9">
            <v>410717</v>
          </cell>
          <cell r="E9">
            <v>206576</v>
          </cell>
          <cell r="F9">
            <v>46</v>
          </cell>
          <cell r="G9">
            <v>4490.78</v>
          </cell>
          <cell r="H9">
            <v>204141</v>
          </cell>
          <cell r="I9">
            <v>38</v>
          </cell>
          <cell r="J9">
            <v>5364.63</v>
          </cell>
          <cell r="K9">
            <v>46</v>
          </cell>
        </row>
        <row r="10">
          <cell r="A10" t="str">
            <v>140101</v>
          </cell>
          <cell r="B10" t="str">
            <v xml:space="preserve">ALDEN         </v>
          </cell>
          <cell r="C10">
            <v>54</v>
          </cell>
          <cell r="D10">
            <v>163404</v>
          </cell>
          <cell r="E10">
            <v>64800</v>
          </cell>
          <cell r="F10">
            <v>21</v>
          </cell>
          <cell r="G10">
            <v>3085.71</v>
          </cell>
          <cell r="H10">
            <v>98604</v>
          </cell>
          <cell r="I10">
            <v>33</v>
          </cell>
          <cell r="J10">
            <v>2988</v>
          </cell>
          <cell r="K10">
            <v>21</v>
          </cell>
        </row>
        <row r="11">
          <cell r="A11" t="str">
            <v>180202</v>
          </cell>
          <cell r="B11" t="str">
            <v xml:space="preserve">ALEXANDER     </v>
          </cell>
          <cell r="C11">
            <v>17</v>
          </cell>
          <cell r="D11">
            <v>76982</v>
          </cell>
          <cell r="E11">
            <v>0</v>
          </cell>
          <cell r="F11">
            <v>0</v>
          </cell>
          <cell r="G11">
            <v>0</v>
          </cell>
          <cell r="H11">
            <v>76982</v>
          </cell>
          <cell r="I11">
            <v>17</v>
          </cell>
          <cell r="J11">
            <v>4489.66</v>
          </cell>
          <cell r="K11">
            <v>0</v>
          </cell>
        </row>
        <row r="12">
          <cell r="A12" t="str">
            <v>220202</v>
          </cell>
          <cell r="B12" t="str">
            <v xml:space="preserve">ALEXANDRIA    </v>
          </cell>
          <cell r="C12">
            <v>18</v>
          </cell>
          <cell r="D12">
            <v>48735</v>
          </cell>
          <cell r="E12">
            <v>0</v>
          </cell>
          <cell r="F12">
            <v>0</v>
          </cell>
          <cell r="G12">
            <v>0</v>
          </cell>
          <cell r="H12">
            <v>48735</v>
          </cell>
          <cell r="I12">
            <v>18</v>
          </cell>
          <cell r="J12">
            <v>2700</v>
          </cell>
          <cell r="K12">
            <v>0</v>
          </cell>
        </row>
        <row r="13">
          <cell r="A13" t="str">
            <v>020101</v>
          </cell>
          <cell r="B13" t="str">
            <v xml:space="preserve">ALFRED ALMOND </v>
          </cell>
          <cell r="C13">
            <v>15</v>
          </cell>
          <cell r="D13">
            <v>66336</v>
          </cell>
          <cell r="E13">
            <v>0</v>
          </cell>
          <cell r="F13">
            <v>0</v>
          </cell>
          <cell r="G13">
            <v>0</v>
          </cell>
          <cell r="H13">
            <v>66336</v>
          </cell>
          <cell r="I13">
            <v>15</v>
          </cell>
          <cell r="J13">
            <v>4267.1099999999997</v>
          </cell>
          <cell r="K13">
            <v>0</v>
          </cell>
        </row>
        <row r="14">
          <cell r="A14" t="str">
            <v>040302</v>
          </cell>
          <cell r="B14" t="str">
            <v>ALLEGANY-LIMES</v>
          </cell>
          <cell r="C14">
            <v>39</v>
          </cell>
          <cell r="D14">
            <v>149871</v>
          </cell>
          <cell r="E14">
            <v>43420</v>
          </cell>
          <cell r="F14">
            <v>12</v>
          </cell>
          <cell r="G14">
            <v>3618.33</v>
          </cell>
          <cell r="H14">
            <v>106451</v>
          </cell>
          <cell r="I14">
            <v>27</v>
          </cell>
          <cell r="J14">
            <v>3812.67</v>
          </cell>
          <cell r="K14">
            <v>12</v>
          </cell>
        </row>
        <row r="15">
          <cell r="A15" t="str">
            <v>460102</v>
          </cell>
          <cell r="B15" t="str">
            <v xml:space="preserve">ALTMAR PARISH </v>
          </cell>
          <cell r="C15">
            <v>22</v>
          </cell>
          <cell r="D15">
            <v>129009</v>
          </cell>
          <cell r="E15">
            <v>0</v>
          </cell>
          <cell r="F15">
            <v>0</v>
          </cell>
          <cell r="G15">
            <v>0</v>
          </cell>
          <cell r="H15">
            <v>129009</v>
          </cell>
          <cell r="I15">
            <v>22</v>
          </cell>
          <cell r="J15">
            <v>5709.25</v>
          </cell>
          <cell r="K15">
            <v>0</v>
          </cell>
        </row>
        <row r="16">
          <cell r="A16" t="str">
            <v>580303</v>
          </cell>
          <cell r="B16" t="str">
            <v xml:space="preserve">AMAGANSETT    </v>
          </cell>
          <cell r="C16">
            <v>12</v>
          </cell>
          <cell r="D16">
            <v>32400</v>
          </cell>
          <cell r="E16">
            <v>0</v>
          </cell>
          <cell r="F16">
            <v>0</v>
          </cell>
          <cell r="G16">
            <v>0</v>
          </cell>
          <cell r="H16">
            <v>32400</v>
          </cell>
          <cell r="I16">
            <v>12</v>
          </cell>
          <cell r="J16">
            <v>2700</v>
          </cell>
          <cell r="K16">
            <v>0</v>
          </cell>
        </row>
        <row r="17">
          <cell r="A17" t="str">
            <v>140201</v>
          </cell>
          <cell r="B17" t="str">
            <v xml:space="preserve">AMHERST       </v>
          </cell>
          <cell r="C17">
            <v>139</v>
          </cell>
          <cell r="D17">
            <v>377955</v>
          </cell>
          <cell r="E17">
            <v>286155</v>
          </cell>
          <cell r="F17">
            <v>105</v>
          </cell>
          <cell r="G17">
            <v>2725.28</v>
          </cell>
          <cell r="H17">
            <v>91800</v>
          </cell>
          <cell r="I17">
            <v>34</v>
          </cell>
          <cell r="J17">
            <v>2700</v>
          </cell>
          <cell r="K17">
            <v>105</v>
          </cell>
        </row>
        <row r="18">
          <cell r="A18" t="str">
            <v>580106</v>
          </cell>
          <cell r="B18" t="str">
            <v xml:space="preserve">AMITYVILLE    </v>
          </cell>
          <cell r="C18">
            <v>112</v>
          </cell>
          <cell r="D18">
            <v>343402</v>
          </cell>
          <cell r="E18">
            <v>286702</v>
          </cell>
          <cell r="F18">
            <v>94</v>
          </cell>
          <cell r="G18">
            <v>3050.02</v>
          </cell>
          <cell r="H18">
            <v>56700</v>
          </cell>
          <cell r="I18">
            <v>18</v>
          </cell>
          <cell r="J18">
            <v>3084.92</v>
          </cell>
          <cell r="K18">
            <v>94</v>
          </cell>
        </row>
        <row r="19">
          <cell r="A19" t="str">
            <v>270100</v>
          </cell>
          <cell r="B19" t="str">
            <v xml:space="preserve">AMSTERDAM     </v>
          </cell>
          <cell r="C19">
            <v>91</v>
          </cell>
          <cell r="D19">
            <v>478403</v>
          </cell>
          <cell r="E19">
            <v>103887</v>
          </cell>
          <cell r="F19">
            <v>0</v>
          </cell>
          <cell r="G19">
            <v>0</v>
          </cell>
          <cell r="H19">
            <v>374516</v>
          </cell>
          <cell r="I19">
            <v>91</v>
          </cell>
          <cell r="J19">
            <v>4098.3100000000004</v>
          </cell>
          <cell r="K19">
            <v>0</v>
          </cell>
        </row>
        <row r="20">
          <cell r="A20" t="str">
            <v>120102</v>
          </cell>
          <cell r="B20" t="str">
            <v xml:space="preserve">ANDES         </v>
          </cell>
          <cell r="C20">
            <v>6</v>
          </cell>
          <cell r="D20">
            <v>16200</v>
          </cell>
          <cell r="E20">
            <v>0</v>
          </cell>
          <cell r="F20">
            <v>0</v>
          </cell>
          <cell r="G20">
            <v>0</v>
          </cell>
          <cell r="H20">
            <v>16200</v>
          </cell>
          <cell r="I20">
            <v>6</v>
          </cell>
          <cell r="J20">
            <v>2700</v>
          </cell>
          <cell r="K20">
            <v>0</v>
          </cell>
        </row>
        <row r="21">
          <cell r="A21" t="str">
            <v>020601</v>
          </cell>
          <cell r="B21" t="str">
            <v xml:space="preserve">ANDOVER       </v>
          </cell>
          <cell r="C21">
            <v>11</v>
          </cell>
          <cell r="D21">
            <v>59517</v>
          </cell>
          <cell r="E21">
            <v>0</v>
          </cell>
          <cell r="F21">
            <v>0</v>
          </cell>
          <cell r="G21">
            <v>0</v>
          </cell>
          <cell r="H21">
            <v>59517</v>
          </cell>
          <cell r="I21">
            <v>11</v>
          </cell>
          <cell r="J21">
            <v>5252.42</v>
          </cell>
          <cell r="K21">
            <v>0</v>
          </cell>
        </row>
        <row r="22">
          <cell r="A22" t="str">
            <v>660405</v>
          </cell>
          <cell r="B22" t="str">
            <v xml:space="preserve">ARDSLEY       </v>
          </cell>
          <cell r="C22">
            <v>0</v>
          </cell>
          <cell r="D22">
            <v>0</v>
          </cell>
          <cell r="E22">
            <v>0</v>
          </cell>
          <cell r="F22">
            <v>0</v>
          </cell>
          <cell r="G22">
            <v>0</v>
          </cell>
          <cell r="H22">
            <v>0</v>
          </cell>
          <cell r="I22">
            <v>0</v>
          </cell>
          <cell r="J22">
            <v>2700</v>
          </cell>
          <cell r="K22">
            <v>0</v>
          </cell>
        </row>
        <row r="23">
          <cell r="A23" t="str">
            <v>640101</v>
          </cell>
          <cell r="B23" t="str">
            <v xml:space="preserve">ARGYLE        </v>
          </cell>
          <cell r="C23">
            <v>0</v>
          </cell>
          <cell r="D23">
            <v>0</v>
          </cell>
          <cell r="E23">
            <v>0</v>
          </cell>
          <cell r="F23">
            <v>0</v>
          </cell>
          <cell r="G23">
            <v>0</v>
          </cell>
          <cell r="H23">
            <v>0</v>
          </cell>
          <cell r="I23">
            <v>0</v>
          </cell>
          <cell r="J23">
            <v>3824</v>
          </cell>
          <cell r="K23">
            <v>0</v>
          </cell>
        </row>
        <row r="24">
          <cell r="A24" t="str">
            <v>571901</v>
          </cell>
          <cell r="B24" t="str">
            <v xml:space="preserve">ARKPORT       </v>
          </cell>
          <cell r="C24">
            <v>16</v>
          </cell>
          <cell r="D24">
            <v>70696</v>
          </cell>
          <cell r="E24">
            <v>0</v>
          </cell>
          <cell r="F24">
            <v>0</v>
          </cell>
          <cell r="G24">
            <v>0</v>
          </cell>
          <cell r="H24">
            <v>70696</v>
          </cell>
          <cell r="I24">
            <v>16</v>
          </cell>
          <cell r="J24">
            <v>4255.3500000000004</v>
          </cell>
          <cell r="K24">
            <v>0</v>
          </cell>
        </row>
        <row r="25">
          <cell r="A25" t="str">
            <v>131601</v>
          </cell>
          <cell r="B25" t="str">
            <v xml:space="preserve">ARLINGTON     </v>
          </cell>
          <cell r="C25">
            <v>0</v>
          </cell>
          <cell r="D25">
            <v>0</v>
          </cell>
          <cell r="E25">
            <v>0</v>
          </cell>
          <cell r="F25">
            <v>0</v>
          </cell>
          <cell r="G25">
            <v>0</v>
          </cell>
          <cell r="H25">
            <v>0</v>
          </cell>
          <cell r="I25">
            <v>0</v>
          </cell>
          <cell r="J25">
            <v>2700</v>
          </cell>
          <cell r="K25">
            <v>0</v>
          </cell>
        </row>
        <row r="26">
          <cell r="A26" t="str">
            <v>670201</v>
          </cell>
          <cell r="B26" t="str">
            <v xml:space="preserve">ATTICA        </v>
          </cell>
          <cell r="C26">
            <v>0</v>
          </cell>
          <cell r="D26">
            <v>0</v>
          </cell>
          <cell r="E26">
            <v>0</v>
          </cell>
          <cell r="F26">
            <v>0</v>
          </cell>
          <cell r="G26">
            <v>0</v>
          </cell>
          <cell r="H26">
            <v>0</v>
          </cell>
          <cell r="I26">
            <v>0</v>
          </cell>
          <cell r="J26">
            <v>4010.85</v>
          </cell>
          <cell r="K26">
            <v>0</v>
          </cell>
        </row>
        <row r="27">
          <cell r="A27" t="str">
            <v>050100</v>
          </cell>
          <cell r="B27" t="str">
            <v xml:space="preserve">AUBURN        </v>
          </cell>
          <cell r="C27">
            <v>221</v>
          </cell>
          <cell r="D27">
            <v>707937</v>
          </cell>
          <cell r="E27">
            <v>419889</v>
          </cell>
          <cell r="F27">
            <v>136</v>
          </cell>
          <cell r="G27">
            <v>3087.41</v>
          </cell>
          <cell r="H27">
            <v>288048</v>
          </cell>
          <cell r="I27">
            <v>85</v>
          </cell>
          <cell r="J27">
            <v>3378.46</v>
          </cell>
          <cell r="K27">
            <v>136</v>
          </cell>
        </row>
        <row r="28">
          <cell r="A28" t="str">
            <v>090201</v>
          </cell>
          <cell r="B28" t="str">
            <v>AUSABLE VALLEY</v>
          </cell>
          <cell r="C28">
            <v>0</v>
          </cell>
          <cell r="D28">
            <v>0</v>
          </cell>
          <cell r="E28">
            <v>0</v>
          </cell>
          <cell r="F28">
            <v>0</v>
          </cell>
          <cell r="G28">
            <v>0</v>
          </cell>
          <cell r="H28">
            <v>0</v>
          </cell>
          <cell r="I28">
            <v>0</v>
          </cell>
          <cell r="J28">
            <v>3264</v>
          </cell>
          <cell r="K28">
            <v>0</v>
          </cell>
        </row>
        <row r="29">
          <cell r="A29" t="str">
            <v>491302</v>
          </cell>
          <cell r="B29" t="str">
            <v xml:space="preserve">AVERILL PARK  </v>
          </cell>
          <cell r="C29">
            <v>0</v>
          </cell>
          <cell r="D29">
            <v>0</v>
          </cell>
          <cell r="E29">
            <v>0</v>
          </cell>
          <cell r="F29">
            <v>0</v>
          </cell>
          <cell r="G29">
            <v>0</v>
          </cell>
          <cell r="H29">
            <v>0</v>
          </cell>
          <cell r="I29">
            <v>0</v>
          </cell>
          <cell r="J29">
            <v>2980</v>
          </cell>
          <cell r="K29">
            <v>0</v>
          </cell>
        </row>
        <row r="30">
          <cell r="A30" t="str">
            <v>570201</v>
          </cell>
          <cell r="B30" t="str">
            <v xml:space="preserve">AVOCA         </v>
          </cell>
          <cell r="C30">
            <v>21</v>
          </cell>
          <cell r="D30">
            <v>95540</v>
          </cell>
          <cell r="E30">
            <v>0</v>
          </cell>
          <cell r="F30">
            <v>0</v>
          </cell>
          <cell r="G30">
            <v>0</v>
          </cell>
          <cell r="H30">
            <v>95540</v>
          </cell>
          <cell r="I30">
            <v>21</v>
          </cell>
          <cell r="J30">
            <v>4387.18</v>
          </cell>
          <cell r="K30">
            <v>0</v>
          </cell>
        </row>
        <row r="31">
          <cell r="A31" t="str">
            <v>240101</v>
          </cell>
          <cell r="B31" t="str">
            <v xml:space="preserve">AVON          </v>
          </cell>
          <cell r="C31">
            <v>0</v>
          </cell>
          <cell r="D31">
            <v>0</v>
          </cell>
          <cell r="E31">
            <v>0</v>
          </cell>
          <cell r="F31">
            <v>0</v>
          </cell>
          <cell r="G31">
            <v>0</v>
          </cell>
          <cell r="H31">
            <v>0</v>
          </cell>
          <cell r="I31">
            <v>0</v>
          </cell>
          <cell r="J31">
            <v>2986.21</v>
          </cell>
          <cell r="K31">
            <v>0</v>
          </cell>
        </row>
        <row r="32">
          <cell r="A32" t="str">
            <v>580101</v>
          </cell>
          <cell r="B32" t="str">
            <v xml:space="preserve">BABYLON       </v>
          </cell>
          <cell r="C32">
            <v>0</v>
          </cell>
          <cell r="D32">
            <v>0</v>
          </cell>
          <cell r="E32">
            <v>0</v>
          </cell>
          <cell r="F32">
            <v>0</v>
          </cell>
          <cell r="G32">
            <v>0</v>
          </cell>
          <cell r="H32">
            <v>0</v>
          </cell>
          <cell r="I32">
            <v>0</v>
          </cell>
          <cell r="J32">
            <v>2700</v>
          </cell>
          <cell r="K32">
            <v>0</v>
          </cell>
        </row>
        <row r="33">
          <cell r="A33" t="str">
            <v>080201</v>
          </cell>
          <cell r="B33" t="str">
            <v>BAINBRIDGE GUI</v>
          </cell>
          <cell r="C33">
            <v>32</v>
          </cell>
          <cell r="D33">
            <v>128230</v>
          </cell>
          <cell r="E33">
            <v>48232</v>
          </cell>
          <cell r="F33">
            <v>12</v>
          </cell>
          <cell r="G33">
            <v>4019.33</v>
          </cell>
          <cell r="H33">
            <v>79998</v>
          </cell>
          <cell r="I33">
            <v>20</v>
          </cell>
          <cell r="J33">
            <v>3997.21</v>
          </cell>
          <cell r="K33">
            <v>12</v>
          </cell>
        </row>
        <row r="34">
          <cell r="A34" t="str">
            <v>280210</v>
          </cell>
          <cell r="B34" t="str">
            <v xml:space="preserve">BALDWIN       </v>
          </cell>
          <cell r="C34">
            <v>0</v>
          </cell>
          <cell r="D34">
            <v>0</v>
          </cell>
          <cell r="E34">
            <v>0</v>
          </cell>
          <cell r="F34">
            <v>0</v>
          </cell>
          <cell r="G34">
            <v>0</v>
          </cell>
          <cell r="H34">
            <v>0</v>
          </cell>
          <cell r="I34">
            <v>0</v>
          </cell>
          <cell r="J34">
            <v>2700</v>
          </cell>
          <cell r="K34">
            <v>0</v>
          </cell>
        </row>
        <row r="35">
          <cell r="A35" t="str">
            <v>420901</v>
          </cell>
          <cell r="B35" t="str">
            <v xml:space="preserve">BALDWINSVILLE </v>
          </cell>
          <cell r="C35">
            <v>0</v>
          </cell>
          <cell r="D35">
            <v>0</v>
          </cell>
          <cell r="E35">
            <v>0</v>
          </cell>
          <cell r="F35">
            <v>0</v>
          </cell>
          <cell r="G35">
            <v>0</v>
          </cell>
          <cell r="H35">
            <v>0</v>
          </cell>
          <cell r="I35">
            <v>0</v>
          </cell>
          <cell r="J35">
            <v>2860</v>
          </cell>
          <cell r="K35">
            <v>0</v>
          </cell>
        </row>
        <row r="36">
          <cell r="A36" t="str">
            <v>521301</v>
          </cell>
          <cell r="B36" t="str">
            <v xml:space="preserve">BALLSTON SPA  </v>
          </cell>
          <cell r="C36">
            <v>112</v>
          </cell>
          <cell r="D36">
            <v>450569</v>
          </cell>
          <cell r="E36">
            <v>179280</v>
          </cell>
          <cell r="F36">
            <v>15</v>
          </cell>
          <cell r="G36">
            <v>11952</v>
          </cell>
          <cell r="H36">
            <v>271289</v>
          </cell>
          <cell r="I36">
            <v>97</v>
          </cell>
          <cell r="J36">
            <v>2772</v>
          </cell>
          <cell r="K36">
            <v>15</v>
          </cell>
        </row>
        <row r="37">
          <cell r="A37" t="str">
            <v>401301</v>
          </cell>
          <cell r="B37" t="str">
            <v xml:space="preserve">BARKER        </v>
          </cell>
          <cell r="C37">
            <v>33</v>
          </cell>
          <cell r="D37">
            <v>107223</v>
          </cell>
          <cell r="E37">
            <v>97543</v>
          </cell>
          <cell r="F37">
            <v>32</v>
          </cell>
          <cell r="G37">
            <v>3048.21</v>
          </cell>
          <cell r="H37">
            <v>9680</v>
          </cell>
          <cell r="I37">
            <v>1</v>
          </cell>
          <cell r="J37">
            <v>5015.41</v>
          </cell>
          <cell r="K37">
            <v>32</v>
          </cell>
        </row>
        <row r="38">
          <cell r="A38" t="str">
            <v>180300</v>
          </cell>
          <cell r="B38" t="str">
            <v xml:space="preserve">BATAVIA       </v>
          </cell>
          <cell r="C38">
            <v>111</v>
          </cell>
          <cell r="D38">
            <v>369252</v>
          </cell>
          <cell r="E38">
            <v>284130</v>
          </cell>
          <cell r="F38">
            <v>90</v>
          </cell>
          <cell r="G38">
            <v>3157</v>
          </cell>
          <cell r="H38">
            <v>85122</v>
          </cell>
          <cell r="I38">
            <v>21</v>
          </cell>
          <cell r="J38">
            <v>3948.55</v>
          </cell>
          <cell r="K38">
            <v>90</v>
          </cell>
        </row>
        <row r="39">
          <cell r="A39" t="str">
            <v>570302</v>
          </cell>
          <cell r="B39" t="str">
            <v xml:space="preserve">BATH          </v>
          </cell>
          <cell r="C39">
            <v>39</v>
          </cell>
          <cell r="D39">
            <v>340446</v>
          </cell>
          <cell r="E39">
            <v>144856</v>
          </cell>
          <cell r="F39">
            <v>0</v>
          </cell>
          <cell r="G39">
            <v>0</v>
          </cell>
          <cell r="H39">
            <v>195590</v>
          </cell>
          <cell r="I39">
            <v>39</v>
          </cell>
          <cell r="J39">
            <v>4990.42</v>
          </cell>
          <cell r="K39">
            <v>0</v>
          </cell>
        </row>
        <row r="40">
          <cell r="A40" t="str">
            <v>580501</v>
          </cell>
          <cell r="B40" t="str">
            <v xml:space="preserve">BAY SHORE     </v>
          </cell>
          <cell r="C40">
            <v>187</v>
          </cell>
          <cell r="D40">
            <v>534600</v>
          </cell>
          <cell r="E40">
            <v>380700</v>
          </cell>
          <cell r="F40">
            <v>140</v>
          </cell>
          <cell r="G40">
            <v>2719.28</v>
          </cell>
          <cell r="H40">
            <v>153900</v>
          </cell>
          <cell r="I40">
            <v>47</v>
          </cell>
          <cell r="J40">
            <v>3242.13</v>
          </cell>
          <cell r="K40">
            <v>140</v>
          </cell>
        </row>
        <row r="41">
          <cell r="A41" t="str">
            <v>580505</v>
          </cell>
          <cell r="B41" t="str">
            <v>BAYPORT BLUE P</v>
          </cell>
          <cell r="C41">
            <v>0</v>
          </cell>
          <cell r="D41">
            <v>0</v>
          </cell>
          <cell r="E41">
            <v>0</v>
          </cell>
          <cell r="F41">
            <v>0</v>
          </cell>
          <cell r="G41">
            <v>0</v>
          </cell>
          <cell r="H41">
            <v>0</v>
          </cell>
          <cell r="I41">
            <v>0</v>
          </cell>
          <cell r="J41">
            <v>2700</v>
          </cell>
          <cell r="K41">
            <v>0</v>
          </cell>
        </row>
        <row r="42">
          <cell r="A42" t="str">
            <v>130200</v>
          </cell>
          <cell r="B42" t="str">
            <v xml:space="preserve">BEACON        </v>
          </cell>
          <cell r="C42">
            <v>139</v>
          </cell>
          <cell r="D42">
            <v>373181</v>
          </cell>
          <cell r="E42">
            <v>289481</v>
          </cell>
          <cell r="F42">
            <v>110</v>
          </cell>
          <cell r="G42">
            <v>2631.64</v>
          </cell>
          <cell r="H42">
            <v>83700</v>
          </cell>
          <cell r="I42">
            <v>29</v>
          </cell>
          <cell r="J42">
            <v>2832.22</v>
          </cell>
          <cell r="K42">
            <v>110</v>
          </cell>
        </row>
        <row r="43">
          <cell r="A43" t="str">
            <v>231301</v>
          </cell>
          <cell r="B43" t="str">
            <v xml:space="preserve">BEAVER RIVER  </v>
          </cell>
          <cell r="C43">
            <v>0</v>
          </cell>
          <cell r="D43">
            <v>0</v>
          </cell>
          <cell r="E43">
            <v>0</v>
          </cell>
          <cell r="F43">
            <v>0</v>
          </cell>
          <cell r="G43">
            <v>0</v>
          </cell>
          <cell r="H43">
            <v>0</v>
          </cell>
          <cell r="I43">
            <v>0</v>
          </cell>
          <cell r="J43">
            <v>3671.79</v>
          </cell>
          <cell r="K43">
            <v>0</v>
          </cell>
        </row>
        <row r="44">
          <cell r="A44" t="str">
            <v>660102</v>
          </cell>
          <cell r="B44" t="str">
            <v xml:space="preserve">BEDFORD       </v>
          </cell>
          <cell r="C44">
            <v>20</v>
          </cell>
          <cell r="D44">
            <v>54435</v>
          </cell>
          <cell r="E44">
            <v>0</v>
          </cell>
          <cell r="F44">
            <v>0</v>
          </cell>
          <cell r="G44">
            <v>0</v>
          </cell>
          <cell r="H44">
            <v>54435</v>
          </cell>
          <cell r="I44">
            <v>20</v>
          </cell>
          <cell r="J44">
            <v>2700</v>
          </cell>
          <cell r="K44">
            <v>0</v>
          </cell>
        </row>
        <row r="45">
          <cell r="A45" t="str">
            <v>090301</v>
          </cell>
          <cell r="B45" t="str">
            <v xml:space="preserve">BEEKMANTOWN   </v>
          </cell>
          <cell r="C45">
            <v>67</v>
          </cell>
          <cell r="D45">
            <v>219982</v>
          </cell>
          <cell r="E45">
            <v>100672</v>
          </cell>
          <cell r="F45">
            <v>27</v>
          </cell>
          <cell r="G45">
            <v>3728.59</v>
          </cell>
          <cell r="H45">
            <v>119310</v>
          </cell>
          <cell r="I45">
            <v>40</v>
          </cell>
          <cell r="J45">
            <v>2964</v>
          </cell>
          <cell r="K45">
            <v>27</v>
          </cell>
        </row>
        <row r="46">
          <cell r="A46" t="str">
            <v>020801</v>
          </cell>
          <cell r="B46" t="str">
            <v xml:space="preserve">BELFAST       </v>
          </cell>
          <cell r="C46">
            <v>20</v>
          </cell>
          <cell r="D46">
            <v>105638</v>
          </cell>
          <cell r="E46">
            <v>105638</v>
          </cell>
          <cell r="F46">
            <v>20</v>
          </cell>
          <cell r="G46">
            <v>5281.9</v>
          </cell>
          <cell r="H46">
            <v>0</v>
          </cell>
          <cell r="I46">
            <v>0</v>
          </cell>
          <cell r="J46">
            <v>6065.02</v>
          </cell>
          <cell r="K46">
            <v>20</v>
          </cell>
        </row>
        <row r="47">
          <cell r="A47" t="str">
            <v>220909</v>
          </cell>
          <cell r="B47" t="str">
            <v>BELLEVILLE-HEN</v>
          </cell>
          <cell r="C47">
            <v>27</v>
          </cell>
          <cell r="D47">
            <v>107310</v>
          </cell>
          <cell r="E47">
            <v>103422</v>
          </cell>
          <cell r="F47">
            <v>26</v>
          </cell>
          <cell r="G47">
            <v>3977.76</v>
          </cell>
          <cell r="H47">
            <v>3888</v>
          </cell>
          <cell r="I47">
            <v>1</v>
          </cell>
          <cell r="J47">
            <v>3888</v>
          </cell>
          <cell r="K47">
            <v>26</v>
          </cell>
        </row>
        <row r="48">
          <cell r="A48" t="str">
            <v>280207</v>
          </cell>
          <cell r="B48" t="str">
            <v xml:space="preserve">BELLMORE      </v>
          </cell>
          <cell r="C48">
            <v>18</v>
          </cell>
          <cell r="D48">
            <v>50400</v>
          </cell>
          <cell r="E48">
            <v>0</v>
          </cell>
          <cell r="F48">
            <v>0</v>
          </cell>
          <cell r="G48">
            <v>0</v>
          </cell>
          <cell r="H48">
            <v>50400</v>
          </cell>
          <cell r="I48">
            <v>18</v>
          </cell>
          <cell r="J48">
            <v>2700</v>
          </cell>
          <cell r="K48">
            <v>0</v>
          </cell>
        </row>
        <row r="49">
          <cell r="A49" t="str">
            <v>280253</v>
          </cell>
          <cell r="B49" t="str">
            <v>BELLMORE-MERRI</v>
          </cell>
          <cell r="C49">
            <v>0</v>
          </cell>
          <cell r="D49">
            <v>0</v>
          </cell>
          <cell r="E49">
            <v>0</v>
          </cell>
          <cell r="F49">
            <v>0</v>
          </cell>
          <cell r="G49">
            <v>0</v>
          </cell>
          <cell r="H49">
            <v>0</v>
          </cell>
          <cell r="I49">
            <v>0</v>
          </cell>
          <cell r="J49">
            <v>2700</v>
          </cell>
          <cell r="K49">
            <v>0</v>
          </cell>
        </row>
        <row r="50">
          <cell r="A50" t="str">
            <v>061001</v>
          </cell>
          <cell r="B50" t="str">
            <v xml:space="preserve">BEMUS POINT   </v>
          </cell>
          <cell r="C50">
            <v>25</v>
          </cell>
          <cell r="D50">
            <v>67500</v>
          </cell>
          <cell r="E50">
            <v>0</v>
          </cell>
          <cell r="F50">
            <v>0</v>
          </cell>
          <cell r="G50">
            <v>0</v>
          </cell>
          <cell r="H50">
            <v>67500</v>
          </cell>
          <cell r="I50">
            <v>25</v>
          </cell>
          <cell r="J50">
            <v>2700</v>
          </cell>
          <cell r="K50">
            <v>0</v>
          </cell>
        </row>
        <row r="51">
          <cell r="A51" t="str">
            <v>490101</v>
          </cell>
          <cell r="B51" t="str">
            <v xml:space="preserve">BERLIN        </v>
          </cell>
          <cell r="C51">
            <v>25</v>
          </cell>
          <cell r="D51">
            <v>75243</v>
          </cell>
          <cell r="E51">
            <v>0</v>
          </cell>
          <cell r="F51">
            <v>0</v>
          </cell>
          <cell r="G51">
            <v>0</v>
          </cell>
          <cell r="H51">
            <v>75243</v>
          </cell>
          <cell r="I51">
            <v>25</v>
          </cell>
          <cell r="J51">
            <v>2948</v>
          </cell>
          <cell r="K51">
            <v>0</v>
          </cell>
        </row>
        <row r="52">
          <cell r="A52" t="str">
            <v>010201</v>
          </cell>
          <cell r="B52" t="str">
            <v xml:space="preserve">BERNE KNOX    </v>
          </cell>
          <cell r="C52">
            <v>24</v>
          </cell>
          <cell r="D52">
            <v>67761</v>
          </cell>
          <cell r="E52">
            <v>0</v>
          </cell>
          <cell r="F52">
            <v>0</v>
          </cell>
          <cell r="G52">
            <v>0</v>
          </cell>
          <cell r="H52">
            <v>67761</v>
          </cell>
          <cell r="I52">
            <v>24</v>
          </cell>
          <cell r="J52">
            <v>2723.48</v>
          </cell>
          <cell r="K52">
            <v>0</v>
          </cell>
        </row>
        <row r="53">
          <cell r="A53" t="str">
            <v>010306</v>
          </cell>
          <cell r="B53" t="str">
            <v xml:space="preserve">BETHLEHEM     </v>
          </cell>
          <cell r="C53">
            <v>0</v>
          </cell>
          <cell r="D53">
            <v>0</v>
          </cell>
          <cell r="E53">
            <v>0</v>
          </cell>
          <cell r="F53">
            <v>0</v>
          </cell>
          <cell r="G53">
            <v>0</v>
          </cell>
          <cell r="H53">
            <v>0</v>
          </cell>
          <cell r="I53">
            <v>0</v>
          </cell>
          <cell r="J53">
            <v>2700</v>
          </cell>
          <cell r="K53">
            <v>0</v>
          </cell>
        </row>
        <row r="54">
          <cell r="A54" t="str">
            <v>280521</v>
          </cell>
          <cell r="B54" t="str">
            <v xml:space="preserve">BETHPAGE      </v>
          </cell>
          <cell r="C54">
            <v>0</v>
          </cell>
          <cell r="D54">
            <v>0</v>
          </cell>
          <cell r="E54">
            <v>0</v>
          </cell>
          <cell r="F54">
            <v>0</v>
          </cell>
          <cell r="G54">
            <v>0</v>
          </cell>
          <cell r="H54">
            <v>0</v>
          </cell>
          <cell r="I54">
            <v>0</v>
          </cell>
          <cell r="J54">
            <v>2700</v>
          </cell>
          <cell r="K54">
            <v>0</v>
          </cell>
        </row>
        <row r="55">
          <cell r="A55" t="str">
            <v>030200</v>
          </cell>
          <cell r="B55" t="str">
            <v xml:space="preserve">BINGHAMTON    </v>
          </cell>
          <cell r="C55">
            <v>314</v>
          </cell>
          <cell r="D55">
            <v>1314661</v>
          </cell>
          <cell r="E55">
            <v>1202642</v>
          </cell>
          <cell r="F55">
            <v>290</v>
          </cell>
          <cell r="G55">
            <v>4147.04</v>
          </cell>
          <cell r="H55">
            <v>112019</v>
          </cell>
          <cell r="I55">
            <v>24</v>
          </cell>
          <cell r="J55">
            <v>4553.25</v>
          </cell>
          <cell r="K55">
            <v>277</v>
          </cell>
        </row>
        <row r="56">
          <cell r="A56" t="str">
            <v>661905</v>
          </cell>
          <cell r="B56" t="str">
            <v>BLIND BROOK-RY</v>
          </cell>
          <cell r="C56">
            <v>0</v>
          </cell>
          <cell r="D56">
            <v>0</v>
          </cell>
          <cell r="E56">
            <v>0</v>
          </cell>
          <cell r="F56">
            <v>0</v>
          </cell>
          <cell r="G56">
            <v>0</v>
          </cell>
          <cell r="H56">
            <v>0</v>
          </cell>
          <cell r="I56">
            <v>0</v>
          </cell>
          <cell r="J56">
            <v>2700</v>
          </cell>
          <cell r="K56">
            <v>0</v>
          </cell>
        </row>
        <row r="57">
          <cell r="A57" t="str">
            <v>022902</v>
          </cell>
          <cell r="B57" t="str">
            <v>BOLIVAR-RICHBG</v>
          </cell>
          <cell r="C57">
            <v>44</v>
          </cell>
          <cell r="D57">
            <v>238689</v>
          </cell>
          <cell r="E57">
            <v>211278</v>
          </cell>
          <cell r="F57">
            <v>40</v>
          </cell>
          <cell r="G57">
            <v>5281.95</v>
          </cell>
          <cell r="H57">
            <v>27411</v>
          </cell>
          <cell r="I57">
            <v>4</v>
          </cell>
          <cell r="J57">
            <v>5970.01</v>
          </cell>
          <cell r="K57">
            <v>40</v>
          </cell>
        </row>
        <row r="58">
          <cell r="A58" t="str">
            <v>630101</v>
          </cell>
          <cell r="B58" t="str">
            <v xml:space="preserve">BOLTON        </v>
          </cell>
          <cell r="C58">
            <v>10</v>
          </cell>
          <cell r="D58">
            <v>27000</v>
          </cell>
          <cell r="E58">
            <v>0</v>
          </cell>
          <cell r="F58">
            <v>0</v>
          </cell>
          <cell r="G58">
            <v>0</v>
          </cell>
          <cell r="H58">
            <v>27000</v>
          </cell>
          <cell r="I58">
            <v>10</v>
          </cell>
          <cell r="J58">
            <v>2700</v>
          </cell>
          <cell r="K58">
            <v>0</v>
          </cell>
        </row>
        <row r="59">
          <cell r="A59" t="str">
            <v>570401</v>
          </cell>
          <cell r="B59" t="str">
            <v xml:space="preserve">BRADFORD      </v>
          </cell>
          <cell r="C59">
            <v>18</v>
          </cell>
          <cell r="D59">
            <v>92498</v>
          </cell>
          <cell r="E59">
            <v>0</v>
          </cell>
          <cell r="F59">
            <v>0</v>
          </cell>
          <cell r="G59">
            <v>0</v>
          </cell>
          <cell r="H59">
            <v>92498</v>
          </cell>
          <cell r="I59">
            <v>18</v>
          </cell>
          <cell r="J59">
            <v>4948.53</v>
          </cell>
          <cell r="K59">
            <v>0</v>
          </cell>
        </row>
        <row r="60">
          <cell r="A60" t="str">
            <v>510101</v>
          </cell>
          <cell r="B60" t="str">
            <v xml:space="preserve">BRASHER FALLS </v>
          </cell>
          <cell r="C60">
            <v>29</v>
          </cell>
          <cell r="D60">
            <v>157825</v>
          </cell>
          <cell r="E60">
            <v>92000</v>
          </cell>
          <cell r="F60">
            <v>18</v>
          </cell>
          <cell r="G60">
            <v>5111.1099999999997</v>
          </cell>
          <cell r="H60">
            <v>65825</v>
          </cell>
          <cell r="I60">
            <v>11</v>
          </cell>
          <cell r="J60">
            <v>5660.75</v>
          </cell>
          <cell r="K60">
            <v>18</v>
          </cell>
        </row>
        <row r="61">
          <cell r="A61" t="str">
            <v>580512</v>
          </cell>
          <cell r="B61" t="str">
            <v xml:space="preserve">BRENTWOOD     </v>
          </cell>
          <cell r="C61">
            <v>508</v>
          </cell>
          <cell r="D61">
            <v>3335663</v>
          </cell>
          <cell r="E61">
            <v>1116543</v>
          </cell>
          <cell r="F61">
            <v>198</v>
          </cell>
          <cell r="G61">
            <v>5639.1</v>
          </cell>
          <cell r="H61">
            <v>2219120</v>
          </cell>
          <cell r="I61">
            <v>310</v>
          </cell>
          <cell r="J61">
            <v>7152.35</v>
          </cell>
          <cell r="K61">
            <v>198</v>
          </cell>
        </row>
        <row r="62">
          <cell r="A62" t="str">
            <v>480601</v>
          </cell>
          <cell r="B62" t="str">
            <v xml:space="preserve">BREWSTER      </v>
          </cell>
          <cell r="C62">
            <v>0</v>
          </cell>
          <cell r="D62">
            <v>0</v>
          </cell>
          <cell r="E62">
            <v>0</v>
          </cell>
          <cell r="F62">
            <v>0</v>
          </cell>
          <cell r="G62">
            <v>0</v>
          </cell>
          <cell r="H62">
            <v>0</v>
          </cell>
          <cell r="I62">
            <v>0</v>
          </cell>
          <cell r="J62">
            <v>2700</v>
          </cell>
          <cell r="K62">
            <v>0</v>
          </cell>
        </row>
        <row r="63">
          <cell r="A63" t="str">
            <v>661402</v>
          </cell>
          <cell r="B63" t="str">
            <v>BRIARCLIFF MAN</v>
          </cell>
          <cell r="C63">
            <v>0</v>
          </cell>
          <cell r="D63">
            <v>0</v>
          </cell>
          <cell r="E63">
            <v>0</v>
          </cell>
          <cell r="F63">
            <v>0</v>
          </cell>
          <cell r="G63">
            <v>0</v>
          </cell>
          <cell r="H63">
            <v>0</v>
          </cell>
          <cell r="I63">
            <v>0</v>
          </cell>
          <cell r="J63">
            <v>2700</v>
          </cell>
          <cell r="K63">
            <v>0</v>
          </cell>
        </row>
        <row r="64">
          <cell r="A64" t="str">
            <v>580909</v>
          </cell>
          <cell r="B64" t="str">
            <v xml:space="preserve">BRIDGEHAMPTON </v>
          </cell>
          <cell r="C64">
            <v>0</v>
          </cell>
          <cell r="D64">
            <v>0</v>
          </cell>
          <cell r="E64">
            <v>0</v>
          </cell>
          <cell r="F64">
            <v>0</v>
          </cell>
          <cell r="G64">
            <v>0</v>
          </cell>
          <cell r="H64">
            <v>0</v>
          </cell>
          <cell r="I64">
            <v>0</v>
          </cell>
          <cell r="J64">
            <v>2700</v>
          </cell>
          <cell r="K64">
            <v>0</v>
          </cell>
        </row>
        <row r="65">
          <cell r="A65" t="str">
            <v>260101</v>
          </cell>
          <cell r="B65" t="str">
            <v xml:space="preserve">BRIGHTON      </v>
          </cell>
          <cell r="C65">
            <v>0</v>
          </cell>
          <cell r="D65">
            <v>0</v>
          </cell>
          <cell r="E65">
            <v>0</v>
          </cell>
          <cell r="F65">
            <v>0</v>
          </cell>
          <cell r="G65">
            <v>0</v>
          </cell>
          <cell r="H65">
            <v>0</v>
          </cell>
          <cell r="I65">
            <v>0</v>
          </cell>
          <cell r="J65">
            <v>2700</v>
          </cell>
          <cell r="K65">
            <v>0</v>
          </cell>
        </row>
        <row r="66">
          <cell r="A66" t="str">
            <v>171102</v>
          </cell>
          <cell r="B66" t="str">
            <v>BROADALBIN-PER</v>
          </cell>
          <cell r="C66">
            <v>48</v>
          </cell>
          <cell r="D66">
            <v>166764</v>
          </cell>
          <cell r="E66">
            <v>67584</v>
          </cell>
          <cell r="F66">
            <v>19</v>
          </cell>
          <cell r="G66">
            <v>3557.05</v>
          </cell>
          <cell r="H66">
            <v>99180</v>
          </cell>
          <cell r="I66">
            <v>29</v>
          </cell>
          <cell r="J66">
            <v>3420</v>
          </cell>
          <cell r="K66">
            <v>19</v>
          </cell>
        </row>
        <row r="67">
          <cell r="A67" t="str">
            <v>261801</v>
          </cell>
          <cell r="B67" t="str">
            <v xml:space="preserve">BROCKPORT     </v>
          </cell>
          <cell r="C67">
            <v>105</v>
          </cell>
          <cell r="D67">
            <v>359327</v>
          </cell>
          <cell r="E67">
            <v>109538</v>
          </cell>
          <cell r="F67">
            <v>33</v>
          </cell>
          <cell r="G67">
            <v>3319.33</v>
          </cell>
          <cell r="H67">
            <v>249789</v>
          </cell>
          <cell r="I67">
            <v>72</v>
          </cell>
          <cell r="J67">
            <v>3465.73</v>
          </cell>
          <cell r="K67">
            <v>33</v>
          </cell>
        </row>
        <row r="68">
          <cell r="A68" t="str">
            <v>062301</v>
          </cell>
          <cell r="B68" t="str">
            <v xml:space="preserve">BROCTON       </v>
          </cell>
          <cell r="C68">
            <v>18</v>
          </cell>
          <cell r="D68">
            <v>90777</v>
          </cell>
          <cell r="E68">
            <v>56000</v>
          </cell>
          <cell r="F68">
            <v>12</v>
          </cell>
          <cell r="G68">
            <v>4666.66</v>
          </cell>
          <cell r="H68">
            <v>34777</v>
          </cell>
          <cell r="I68">
            <v>6</v>
          </cell>
          <cell r="J68">
            <v>5741.98</v>
          </cell>
          <cell r="K68">
            <v>12</v>
          </cell>
        </row>
        <row r="69">
          <cell r="A69" t="str">
            <v>660303</v>
          </cell>
          <cell r="B69" t="str">
            <v xml:space="preserve">BRONXVILLE    </v>
          </cell>
          <cell r="C69">
            <v>0</v>
          </cell>
          <cell r="D69">
            <v>0</v>
          </cell>
          <cell r="E69">
            <v>0</v>
          </cell>
          <cell r="F69">
            <v>0</v>
          </cell>
          <cell r="G69">
            <v>0</v>
          </cell>
          <cell r="H69">
            <v>0</v>
          </cell>
          <cell r="I69">
            <v>0</v>
          </cell>
          <cell r="J69">
            <v>2700</v>
          </cell>
          <cell r="K69">
            <v>0</v>
          </cell>
        </row>
        <row r="70">
          <cell r="A70" t="str">
            <v>250109</v>
          </cell>
          <cell r="B70" t="str">
            <v xml:space="preserve">BROOKFIELD    </v>
          </cell>
          <cell r="C70">
            <v>6</v>
          </cell>
          <cell r="D70">
            <v>30843</v>
          </cell>
          <cell r="E70">
            <v>0</v>
          </cell>
          <cell r="F70">
            <v>0</v>
          </cell>
          <cell r="G70">
            <v>0</v>
          </cell>
          <cell r="H70">
            <v>30843</v>
          </cell>
          <cell r="I70">
            <v>6</v>
          </cell>
          <cell r="J70">
            <v>5026.3</v>
          </cell>
          <cell r="K70">
            <v>0</v>
          </cell>
        </row>
        <row r="71">
          <cell r="A71" t="str">
            <v>490202</v>
          </cell>
          <cell r="B71" t="str">
            <v>BRUNSWICK CENT</v>
          </cell>
          <cell r="C71">
            <v>0</v>
          </cell>
          <cell r="D71">
            <v>0</v>
          </cell>
          <cell r="E71">
            <v>0</v>
          </cell>
          <cell r="F71">
            <v>0</v>
          </cell>
          <cell r="G71">
            <v>0</v>
          </cell>
          <cell r="H71">
            <v>0</v>
          </cell>
          <cell r="I71">
            <v>0</v>
          </cell>
          <cell r="J71">
            <v>2840</v>
          </cell>
          <cell r="K71">
            <v>0</v>
          </cell>
        </row>
        <row r="72">
          <cell r="A72" t="str">
            <v>161601</v>
          </cell>
          <cell r="B72" t="str">
            <v>BRUSHTON MOIRA</v>
          </cell>
          <cell r="C72">
            <v>17</v>
          </cell>
          <cell r="D72">
            <v>95060</v>
          </cell>
          <cell r="E72">
            <v>0</v>
          </cell>
          <cell r="F72">
            <v>0</v>
          </cell>
          <cell r="G72">
            <v>0</v>
          </cell>
          <cell r="H72">
            <v>95060</v>
          </cell>
          <cell r="I72">
            <v>17</v>
          </cell>
          <cell r="J72">
            <v>5535.92</v>
          </cell>
          <cell r="K72">
            <v>0</v>
          </cell>
        </row>
        <row r="73">
          <cell r="A73" t="str">
            <v>140600</v>
          </cell>
          <cell r="B73" t="str">
            <v xml:space="preserve">BUFFALO       </v>
          </cell>
          <cell r="C73">
            <v>2193</v>
          </cell>
          <cell r="D73">
            <v>12759425</v>
          </cell>
          <cell r="E73">
            <v>10914389</v>
          </cell>
          <cell r="F73">
            <v>1881</v>
          </cell>
          <cell r="G73">
            <v>5802.43</v>
          </cell>
          <cell r="H73">
            <v>1845036</v>
          </cell>
          <cell r="I73">
            <v>312</v>
          </cell>
          <cell r="J73">
            <v>5913</v>
          </cell>
          <cell r="K73">
            <v>1881</v>
          </cell>
        </row>
        <row r="74">
          <cell r="A74" t="str">
            <v>520101</v>
          </cell>
          <cell r="B74" t="str">
            <v xml:space="preserve">BURNT HILLS   </v>
          </cell>
          <cell r="C74">
            <v>0</v>
          </cell>
          <cell r="D74">
            <v>0</v>
          </cell>
          <cell r="E74">
            <v>0</v>
          </cell>
          <cell r="F74">
            <v>0</v>
          </cell>
          <cell r="G74">
            <v>0</v>
          </cell>
          <cell r="H74">
            <v>0</v>
          </cell>
          <cell r="I74">
            <v>0</v>
          </cell>
          <cell r="J74">
            <v>2700</v>
          </cell>
          <cell r="K74">
            <v>0</v>
          </cell>
        </row>
        <row r="75">
          <cell r="A75" t="str">
            <v>661201</v>
          </cell>
          <cell r="B75" t="str">
            <v xml:space="preserve">BYRAM HILLS   </v>
          </cell>
          <cell r="C75">
            <v>0</v>
          </cell>
          <cell r="D75">
            <v>0</v>
          </cell>
          <cell r="E75">
            <v>0</v>
          </cell>
          <cell r="F75">
            <v>0</v>
          </cell>
          <cell r="G75">
            <v>0</v>
          </cell>
          <cell r="H75">
            <v>0</v>
          </cell>
          <cell r="I75">
            <v>0</v>
          </cell>
          <cell r="J75">
            <v>2700</v>
          </cell>
          <cell r="K75">
            <v>0</v>
          </cell>
        </row>
        <row r="76">
          <cell r="A76" t="str">
            <v>180701</v>
          </cell>
          <cell r="B76" t="str">
            <v xml:space="preserve">BYRON BERGEN  </v>
          </cell>
          <cell r="C76">
            <v>20</v>
          </cell>
          <cell r="D76">
            <v>80976</v>
          </cell>
          <cell r="E76">
            <v>0</v>
          </cell>
          <cell r="F76">
            <v>0</v>
          </cell>
          <cell r="G76">
            <v>0</v>
          </cell>
          <cell r="H76">
            <v>80976</v>
          </cell>
          <cell r="I76">
            <v>20</v>
          </cell>
          <cell r="J76">
            <v>4029.43</v>
          </cell>
          <cell r="K76">
            <v>0</v>
          </cell>
        </row>
        <row r="77">
          <cell r="A77" t="str">
            <v>190301</v>
          </cell>
          <cell r="B77" t="str">
            <v xml:space="preserve">CAIRO-DURHAM  </v>
          </cell>
          <cell r="C77">
            <v>18</v>
          </cell>
          <cell r="D77">
            <v>61824</v>
          </cell>
          <cell r="E77">
            <v>0</v>
          </cell>
          <cell r="F77">
            <v>0</v>
          </cell>
          <cell r="G77">
            <v>0</v>
          </cell>
          <cell r="H77">
            <v>61824</v>
          </cell>
          <cell r="I77">
            <v>18</v>
          </cell>
          <cell r="J77">
            <v>3312</v>
          </cell>
          <cell r="K77">
            <v>0</v>
          </cell>
        </row>
        <row r="78">
          <cell r="A78" t="str">
            <v>240201</v>
          </cell>
          <cell r="B78" t="str">
            <v>CALEDONIA MUMF</v>
          </cell>
          <cell r="C78">
            <v>18</v>
          </cell>
          <cell r="D78">
            <v>61177</v>
          </cell>
          <cell r="E78">
            <v>0</v>
          </cell>
          <cell r="F78">
            <v>0</v>
          </cell>
          <cell r="G78">
            <v>0</v>
          </cell>
          <cell r="H78">
            <v>61177</v>
          </cell>
          <cell r="I78">
            <v>18</v>
          </cell>
          <cell r="J78">
            <v>3371.2</v>
          </cell>
          <cell r="K78">
            <v>0</v>
          </cell>
        </row>
        <row r="79">
          <cell r="A79" t="str">
            <v>641610</v>
          </cell>
          <cell r="B79" t="str">
            <v xml:space="preserve">CAMBRIDGE     </v>
          </cell>
          <cell r="C79">
            <v>18</v>
          </cell>
          <cell r="D79">
            <v>61200</v>
          </cell>
          <cell r="E79">
            <v>0</v>
          </cell>
          <cell r="F79">
            <v>0</v>
          </cell>
          <cell r="G79">
            <v>0</v>
          </cell>
          <cell r="H79">
            <v>61200</v>
          </cell>
          <cell r="I79">
            <v>18</v>
          </cell>
          <cell r="J79">
            <v>3400</v>
          </cell>
          <cell r="K79">
            <v>0</v>
          </cell>
        </row>
        <row r="80">
          <cell r="A80" t="str">
            <v>410601</v>
          </cell>
          <cell r="B80" t="str">
            <v xml:space="preserve">CAMDEN        </v>
          </cell>
          <cell r="C80">
            <v>96</v>
          </cell>
          <cell r="D80">
            <v>452605</v>
          </cell>
          <cell r="E80">
            <v>298840</v>
          </cell>
          <cell r="F80">
            <v>66</v>
          </cell>
          <cell r="G80">
            <v>4527.87</v>
          </cell>
          <cell r="H80">
            <v>153765</v>
          </cell>
          <cell r="I80">
            <v>30</v>
          </cell>
          <cell r="J80">
            <v>5071.7299999999996</v>
          </cell>
          <cell r="K80">
            <v>66</v>
          </cell>
        </row>
        <row r="81">
          <cell r="A81" t="str">
            <v>570603</v>
          </cell>
          <cell r="B81" t="str">
            <v>CAMPBELL-SAVON</v>
          </cell>
          <cell r="C81">
            <v>27</v>
          </cell>
          <cell r="D81">
            <v>127437</v>
          </cell>
          <cell r="E81">
            <v>108000</v>
          </cell>
          <cell r="F81">
            <v>24</v>
          </cell>
          <cell r="G81">
            <v>4500</v>
          </cell>
          <cell r="H81">
            <v>19437</v>
          </cell>
          <cell r="I81">
            <v>3</v>
          </cell>
          <cell r="J81">
            <v>4988.63</v>
          </cell>
          <cell r="K81">
            <v>24</v>
          </cell>
        </row>
        <row r="82">
          <cell r="A82" t="str">
            <v>270301</v>
          </cell>
          <cell r="B82" t="str">
            <v xml:space="preserve">CANAJOHARIE   </v>
          </cell>
          <cell r="C82">
            <v>29</v>
          </cell>
          <cell r="D82">
            <v>119055</v>
          </cell>
          <cell r="E82">
            <v>67936</v>
          </cell>
          <cell r="F82">
            <v>17</v>
          </cell>
          <cell r="G82">
            <v>3996.23</v>
          </cell>
          <cell r="H82">
            <v>51119</v>
          </cell>
          <cell r="I82">
            <v>12</v>
          </cell>
          <cell r="J82">
            <v>4053.59</v>
          </cell>
          <cell r="K82">
            <v>17</v>
          </cell>
        </row>
        <row r="83">
          <cell r="A83" t="str">
            <v>430300</v>
          </cell>
          <cell r="B83" t="str">
            <v xml:space="preserve">CANANDAIGUA   </v>
          </cell>
          <cell r="C83">
            <v>96</v>
          </cell>
          <cell r="D83">
            <v>265121</v>
          </cell>
          <cell r="E83">
            <v>97200</v>
          </cell>
          <cell r="F83">
            <v>35</v>
          </cell>
          <cell r="G83">
            <v>2777.14</v>
          </cell>
          <cell r="H83">
            <v>167921</v>
          </cell>
          <cell r="I83">
            <v>61</v>
          </cell>
          <cell r="J83">
            <v>2748</v>
          </cell>
          <cell r="K83">
            <v>35</v>
          </cell>
        </row>
        <row r="84">
          <cell r="A84" t="str">
            <v>021102</v>
          </cell>
          <cell r="B84" t="str">
            <v xml:space="preserve">CANASERAGA    </v>
          </cell>
          <cell r="C84">
            <v>14</v>
          </cell>
          <cell r="D84">
            <v>82278</v>
          </cell>
          <cell r="E84">
            <v>0</v>
          </cell>
          <cell r="F84">
            <v>0</v>
          </cell>
          <cell r="G84">
            <v>0</v>
          </cell>
          <cell r="H84">
            <v>82278</v>
          </cell>
          <cell r="I84">
            <v>14</v>
          </cell>
          <cell r="J84">
            <v>5501.31</v>
          </cell>
          <cell r="K84">
            <v>0</v>
          </cell>
        </row>
        <row r="85">
          <cell r="A85" t="str">
            <v>250901</v>
          </cell>
          <cell r="B85" t="str">
            <v xml:space="preserve">CANASTOTA     </v>
          </cell>
          <cell r="C85">
            <v>16</v>
          </cell>
          <cell r="D85">
            <v>55488</v>
          </cell>
          <cell r="E85">
            <v>0</v>
          </cell>
          <cell r="F85">
            <v>0</v>
          </cell>
          <cell r="G85">
            <v>0</v>
          </cell>
          <cell r="H85">
            <v>55488</v>
          </cell>
          <cell r="I85">
            <v>16</v>
          </cell>
          <cell r="J85">
            <v>3468</v>
          </cell>
          <cell r="K85">
            <v>0</v>
          </cell>
        </row>
        <row r="86">
          <cell r="A86" t="str">
            <v>600301</v>
          </cell>
          <cell r="B86" t="str">
            <v xml:space="preserve">CANDOR        </v>
          </cell>
          <cell r="C86">
            <v>0</v>
          </cell>
          <cell r="D86">
            <v>0</v>
          </cell>
          <cell r="E86">
            <v>0</v>
          </cell>
          <cell r="F86">
            <v>0</v>
          </cell>
          <cell r="G86">
            <v>0</v>
          </cell>
          <cell r="H86">
            <v>0</v>
          </cell>
          <cell r="I86">
            <v>0</v>
          </cell>
          <cell r="J86">
            <v>4532.5600000000004</v>
          </cell>
          <cell r="K86">
            <v>0</v>
          </cell>
        </row>
        <row r="87">
          <cell r="A87" t="str">
            <v>571502</v>
          </cell>
          <cell r="B87" t="str">
            <v>CANISTEO-GREEN</v>
          </cell>
          <cell r="C87">
            <v>20</v>
          </cell>
          <cell r="D87">
            <v>111175</v>
          </cell>
          <cell r="E87">
            <v>0</v>
          </cell>
          <cell r="F87">
            <v>0</v>
          </cell>
          <cell r="G87">
            <v>0</v>
          </cell>
          <cell r="H87">
            <v>111175</v>
          </cell>
          <cell r="I87">
            <v>20</v>
          </cell>
          <cell r="J87">
            <v>5505.82</v>
          </cell>
          <cell r="K87">
            <v>0</v>
          </cell>
        </row>
        <row r="88">
          <cell r="A88" t="str">
            <v>510201</v>
          </cell>
          <cell r="B88" t="str">
            <v xml:space="preserve">CANTON        </v>
          </cell>
          <cell r="C88">
            <v>64</v>
          </cell>
          <cell r="D88">
            <v>244845</v>
          </cell>
          <cell r="E88">
            <v>154885</v>
          </cell>
          <cell r="F88">
            <v>41</v>
          </cell>
          <cell r="G88">
            <v>3777.68</v>
          </cell>
          <cell r="H88">
            <v>89960</v>
          </cell>
          <cell r="I88">
            <v>23</v>
          </cell>
          <cell r="J88">
            <v>3854.06</v>
          </cell>
          <cell r="K88">
            <v>41</v>
          </cell>
        </row>
        <row r="89">
          <cell r="A89" t="str">
            <v>280411</v>
          </cell>
          <cell r="B89" t="str">
            <v xml:space="preserve">CARLE PLACE   </v>
          </cell>
          <cell r="C89">
            <v>0</v>
          </cell>
          <cell r="D89">
            <v>0</v>
          </cell>
          <cell r="E89">
            <v>0</v>
          </cell>
          <cell r="F89">
            <v>0</v>
          </cell>
          <cell r="G89">
            <v>0</v>
          </cell>
          <cell r="H89">
            <v>0</v>
          </cell>
          <cell r="I89">
            <v>0</v>
          </cell>
          <cell r="J89">
            <v>2700</v>
          </cell>
          <cell r="K89">
            <v>0</v>
          </cell>
        </row>
        <row r="90">
          <cell r="A90" t="str">
            <v>480102</v>
          </cell>
          <cell r="B90" t="str">
            <v xml:space="preserve">CARMEL        </v>
          </cell>
          <cell r="C90">
            <v>0</v>
          </cell>
          <cell r="D90">
            <v>0</v>
          </cell>
          <cell r="E90">
            <v>0</v>
          </cell>
          <cell r="F90">
            <v>0</v>
          </cell>
          <cell r="G90">
            <v>0</v>
          </cell>
          <cell r="H90">
            <v>0</v>
          </cell>
          <cell r="I90">
            <v>0</v>
          </cell>
          <cell r="J90">
            <v>2700</v>
          </cell>
          <cell r="K90">
            <v>0</v>
          </cell>
        </row>
        <row r="91">
          <cell r="A91" t="str">
            <v>222201</v>
          </cell>
          <cell r="B91" t="str">
            <v xml:space="preserve">CARTHAGE      </v>
          </cell>
          <cell r="C91">
            <v>78</v>
          </cell>
          <cell r="D91">
            <v>498149</v>
          </cell>
          <cell r="E91">
            <v>142190</v>
          </cell>
          <cell r="F91">
            <v>0</v>
          </cell>
          <cell r="G91">
            <v>0</v>
          </cell>
          <cell r="H91">
            <v>355959</v>
          </cell>
          <cell r="I91">
            <v>78</v>
          </cell>
          <cell r="J91">
            <v>4543.1099999999997</v>
          </cell>
          <cell r="K91">
            <v>0</v>
          </cell>
        </row>
        <row r="92">
          <cell r="A92" t="str">
            <v>060401</v>
          </cell>
          <cell r="B92" t="str">
            <v>CASSADAGA VALL</v>
          </cell>
          <cell r="C92">
            <v>60</v>
          </cell>
          <cell r="D92">
            <v>247225</v>
          </cell>
          <cell r="E92">
            <v>247225</v>
          </cell>
          <cell r="F92">
            <v>60</v>
          </cell>
          <cell r="G92">
            <v>4120.41</v>
          </cell>
          <cell r="H92">
            <v>0</v>
          </cell>
          <cell r="I92">
            <v>0</v>
          </cell>
          <cell r="J92">
            <v>5616.6</v>
          </cell>
          <cell r="K92">
            <v>49</v>
          </cell>
        </row>
        <row r="93">
          <cell r="A93" t="str">
            <v>050401</v>
          </cell>
          <cell r="B93" t="str">
            <v xml:space="preserve">CATO MERIDIAN </v>
          </cell>
          <cell r="C93">
            <v>38</v>
          </cell>
          <cell r="D93">
            <v>161533</v>
          </cell>
          <cell r="E93">
            <v>109640</v>
          </cell>
          <cell r="F93">
            <v>27</v>
          </cell>
          <cell r="G93">
            <v>4060.74</v>
          </cell>
          <cell r="H93">
            <v>51893</v>
          </cell>
          <cell r="I93">
            <v>11</v>
          </cell>
          <cell r="J93">
            <v>4606.96</v>
          </cell>
          <cell r="K93">
            <v>27</v>
          </cell>
        </row>
        <row r="94">
          <cell r="A94" t="str">
            <v>190401</v>
          </cell>
          <cell r="B94" t="str">
            <v xml:space="preserve">CATSKILL      </v>
          </cell>
          <cell r="C94">
            <v>45</v>
          </cell>
          <cell r="D94">
            <v>115007</v>
          </cell>
          <cell r="E94">
            <v>95439</v>
          </cell>
          <cell r="F94">
            <v>38</v>
          </cell>
          <cell r="G94">
            <v>2511.5500000000002</v>
          </cell>
          <cell r="H94">
            <v>19568</v>
          </cell>
          <cell r="I94">
            <v>7</v>
          </cell>
          <cell r="J94">
            <v>2784</v>
          </cell>
          <cell r="K94">
            <v>38</v>
          </cell>
        </row>
        <row r="95">
          <cell r="A95" t="str">
            <v>042302</v>
          </cell>
          <cell r="B95" t="str">
            <v>CATTARAUGUS-LI</v>
          </cell>
          <cell r="C95">
            <v>16</v>
          </cell>
          <cell r="D95">
            <v>88914</v>
          </cell>
          <cell r="E95">
            <v>0</v>
          </cell>
          <cell r="F95">
            <v>0</v>
          </cell>
          <cell r="G95">
            <v>0</v>
          </cell>
          <cell r="H95">
            <v>88914</v>
          </cell>
          <cell r="I95">
            <v>16</v>
          </cell>
          <cell r="J95">
            <v>5379.82</v>
          </cell>
          <cell r="K95">
            <v>0</v>
          </cell>
        </row>
        <row r="96">
          <cell r="A96" t="str">
            <v>250201</v>
          </cell>
          <cell r="B96" t="str">
            <v xml:space="preserve">CAZENOVIA     </v>
          </cell>
          <cell r="C96">
            <v>0</v>
          </cell>
          <cell r="D96">
            <v>0</v>
          </cell>
          <cell r="E96">
            <v>0</v>
          </cell>
          <cell r="F96">
            <v>0</v>
          </cell>
          <cell r="G96">
            <v>0</v>
          </cell>
          <cell r="H96">
            <v>0</v>
          </cell>
          <cell r="I96">
            <v>0</v>
          </cell>
          <cell r="J96">
            <v>2700</v>
          </cell>
          <cell r="K96">
            <v>0</v>
          </cell>
        </row>
        <row r="97">
          <cell r="A97" t="str">
            <v>580233</v>
          </cell>
          <cell r="B97" t="str">
            <v>CENTER MORICHE</v>
          </cell>
          <cell r="C97">
            <v>45</v>
          </cell>
          <cell r="D97">
            <v>129600</v>
          </cell>
          <cell r="E97">
            <v>0</v>
          </cell>
          <cell r="F97">
            <v>0</v>
          </cell>
          <cell r="G97">
            <v>0</v>
          </cell>
          <cell r="H97">
            <v>129600</v>
          </cell>
          <cell r="I97">
            <v>45</v>
          </cell>
          <cell r="J97">
            <v>2836.94</v>
          </cell>
          <cell r="K97">
            <v>0</v>
          </cell>
        </row>
        <row r="98">
          <cell r="A98" t="str">
            <v>580513</v>
          </cell>
          <cell r="B98" t="str">
            <v xml:space="preserve">CENTRAL ISLIP </v>
          </cell>
          <cell r="C98">
            <v>202</v>
          </cell>
          <cell r="D98">
            <v>1164350</v>
          </cell>
          <cell r="E98">
            <v>400500</v>
          </cell>
          <cell r="F98">
            <v>81</v>
          </cell>
          <cell r="G98">
            <v>4944.4399999999996</v>
          </cell>
          <cell r="H98">
            <v>763850</v>
          </cell>
          <cell r="I98">
            <v>121</v>
          </cell>
          <cell r="J98">
            <v>6286.56</v>
          </cell>
          <cell r="K98">
            <v>81</v>
          </cell>
        </row>
        <row r="99">
          <cell r="A99" t="str">
            <v>460801</v>
          </cell>
          <cell r="B99" t="str">
            <v>CENTRAL SQUARE</v>
          </cell>
          <cell r="C99">
            <v>99</v>
          </cell>
          <cell r="D99">
            <v>372526</v>
          </cell>
          <cell r="E99">
            <v>341616</v>
          </cell>
          <cell r="F99">
            <v>91</v>
          </cell>
          <cell r="G99">
            <v>3754.02</v>
          </cell>
          <cell r="H99">
            <v>30910</v>
          </cell>
          <cell r="I99">
            <v>8</v>
          </cell>
          <cell r="J99">
            <v>3744</v>
          </cell>
          <cell r="K99">
            <v>91</v>
          </cell>
        </row>
        <row r="100">
          <cell r="A100" t="str">
            <v>212101</v>
          </cell>
          <cell r="B100" t="str">
            <v>CENTRAL VALLEY</v>
          </cell>
          <cell r="C100">
            <v>99</v>
          </cell>
          <cell r="D100">
            <v>405734</v>
          </cell>
          <cell r="E100">
            <v>254189</v>
          </cell>
          <cell r="F100">
            <v>64</v>
          </cell>
          <cell r="G100">
            <v>3971.7</v>
          </cell>
          <cell r="H100">
            <v>151545</v>
          </cell>
          <cell r="I100">
            <v>35</v>
          </cell>
          <cell r="J100">
            <v>4220.88</v>
          </cell>
          <cell r="K100">
            <v>64</v>
          </cell>
        </row>
        <row r="101">
          <cell r="A101" t="str">
            <v>661004</v>
          </cell>
          <cell r="B101" t="str">
            <v xml:space="preserve">CHAPPAQUA     </v>
          </cell>
          <cell r="C101">
            <v>0</v>
          </cell>
          <cell r="D101">
            <v>0</v>
          </cell>
          <cell r="E101">
            <v>0</v>
          </cell>
          <cell r="F101">
            <v>0</v>
          </cell>
          <cell r="G101">
            <v>0</v>
          </cell>
          <cell r="H101">
            <v>0</v>
          </cell>
          <cell r="I101">
            <v>0</v>
          </cell>
          <cell r="J101">
            <v>2700</v>
          </cell>
          <cell r="K101">
            <v>0</v>
          </cell>
        </row>
        <row r="102">
          <cell r="A102" t="str">
            <v>120401</v>
          </cell>
          <cell r="B102" t="str">
            <v>CHARLOTTE VALL</v>
          </cell>
          <cell r="C102">
            <v>20</v>
          </cell>
          <cell r="D102">
            <v>80000</v>
          </cell>
          <cell r="E102">
            <v>0</v>
          </cell>
          <cell r="F102">
            <v>0</v>
          </cell>
          <cell r="G102">
            <v>0</v>
          </cell>
          <cell r="H102">
            <v>80000</v>
          </cell>
          <cell r="I102">
            <v>20</v>
          </cell>
          <cell r="J102">
            <v>4000</v>
          </cell>
          <cell r="K102">
            <v>0</v>
          </cell>
        </row>
        <row r="103">
          <cell r="A103" t="str">
            <v>160801</v>
          </cell>
          <cell r="B103" t="str">
            <v xml:space="preserve">CHATEAUGAY    </v>
          </cell>
          <cell r="C103">
            <v>21</v>
          </cell>
          <cell r="D103">
            <v>88663</v>
          </cell>
          <cell r="E103">
            <v>0</v>
          </cell>
          <cell r="F103">
            <v>0</v>
          </cell>
          <cell r="G103">
            <v>0</v>
          </cell>
          <cell r="H103">
            <v>88663</v>
          </cell>
          <cell r="I103">
            <v>21</v>
          </cell>
          <cell r="J103">
            <v>4212.6000000000004</v>
          </cell>
          <cell r="K103">
            <v>0</v>
          </cell>
        </row>
        <row r="104">
          <cell r="A104" t="str">
            <v>101001</v>
          </cell>
          <cell r="B104" t="str">
            <v xml:space="preserve">CHATHAM       </v>
          </cell>
          <cell r="C104">
            <v>0</v>
          </cell>
          <cell r="D104">
            <v>0</v>
          </cell>
          <cell r="E104">
            <v>0</v>
          </cell>
          <cell r="F104">
            <v>0</v>
          </cell>
          <cell r="G104">
            <v>0</v>
          </cell>
          <cell r="H104">
            <v>0</v>
          </cell>
          <cell r="I104">
            <v>0</v>
          </cell>
          <cell r="J104">
            <v>2700</v>
          </cell>
          <cell r="K104">
            <v>0</v>
          </cell>
        </row>
        <row r="105">
          <cell r="A105" t="str">
            <v>060503</v>
          </cell>
          <cell r="B105" t="str">
            <v xml:space="preserve">CHAUTAUQUA    </v>
          </cell>
          <cell r="C105">
            <v>20</v>
          </cell>
          <cell r="D105">
            <v>54000</v>
          </cell>
          <cell r="E105">
            <v>0</v>
          </cell>
          <cell r="F105">
            <v>0</v>
          </cell>
          <cell r="G105">
            <v>0</v>
          </cell>
          <cell r="H105">
            <v>54000</v>
          </cell>
          <cell r="I105">
            <v>20</v>
          </cell>
          <cell r="J105">
            <v>2700</v>
          </cell>
          <cell r="K105">
            <v>0</v>
          </cell>
        </row>
        <row r="106">
          <cell r="A106" t="str">
            <v>090601</v>
          </cell>
          <cell r="B106" t="str">
            <v xml:space="preserve">CHAZY         </v>
          </cell>
          <cell r="C106">
            <v>0</v>
          </cell>
          <cell r="D106">
            <v>0</v>
          </cell>
          <cell r="E106">
            <v>0</v>
          </cell>
          <cell r="F106">
            <v>0</v>
          </cell>
          <cell r="G106">
            <v>0</v>
          </cell>
          <cell r="H106">
            <v>0</v>
          </cell>
          <cell r="I106">
            <v>0</v>
          </cell>
          <cell r="J106">
            <v>3048</v>
          </cell>
          <cell r="K106">
            <v>0</v>
          </cell>
        </row>
        <row r="107">
          <cell r="A107" t="str">
            <v>140701</v>
          </cell>
          <cell r="B107" t="str">
            <v xml:space="preserve">CHEEKTOWAGA   </v>
          </cell>
          <cell r="C107">
            <v>74</v>
          </cell>
          <cell r="D107">
            <v>281920</v>
          </cell>
          <cell r="E107">
            <v>173920</v>
          </cell>
          <cell r="F107">
            <v>34</v>
          </cell>
          <cell r="G107">
            <v>5115.29</v>
          </cell>
          <cell r="H107">
            <v>108000</v>
          </cell>
          <cell r="I107">
            <v>40</v>
          </cell>
          <cell r="J107">
            <v>2700</v>
          </cell>
          <cell r="K107">
            <v>34</v>
          </cell>
        </row>
        <row r="108">
          <cell r="A108" t="str">
            <v>030101</v>
          </cell>
          <cell r="B108" t="str">
            <v>CHENANGO FORKS</v>
          </cell>
          <cell r="C108">
            <v>57</v>
          </cell>
          <cell r="D108">
            <v>201965</v>
          </cell>
          <cell r="E108">
            <v>177297</v>
          </cell>
          <cell r="F108">
            <v>50</v>
          </cell>
          <cell r="G108">
            <v>3545.94</v>
          </cell>
          <cell r="H108">
            <v>24668</v>
          </cell>
          <cell r="I108">
            <v>7</v>
          </cell>
          <cell r="J108">
            <v>3524</v>
          </cell>
          <cell r="K108">
            <v>50</v>
          </cell>
        </row>
        <row r="109">
          <cell r="A109" t="str">
            <v>030701</v>
          </cell>
          <cell r="B109" t="str">
            <v>CHENANGO VALLE</v>
          </cell>
          <cell r="C109">
            <v>81</v>
          </cell>
          <cell r="D109">
            <v>245882</v>
          </cell>
          <cell r="E109">
            <v>242758</v>
          </cell>
          <cell r="F109">
            <v>80</v>
          </cell>
          <cell r="G109">
            <v>3034.47</v>
          </cell>
          <cell r="H109">
            <v>3124</v>
          </cell>
          <cell r="I109">
            <v>1</v>
          </cell>
          <cell r="J109">
            <v>3124</v>
          </cell>
          <cell r="K109">
            <v>80</v>
          </cell>
        </row>
        <row r="110">
          <cell r="A110" t="str">
            <v>472202</v>
          </cell>
          <cell r="B110" t="str">
            <v>CHERRY VLY-SPR</v>
          </cell>
          <cell r="C110">
            <v>23</v>
          </cell>
          <cell r="D110">
            <v>71973</v>
          </cell>
          <cell r="E110">
            <v>51637</v>
          </cell>
          <cell r="F110">
            <v>17</v>
          </cell>
          <cell r="G110">
            <v>3037.47</v>
          </cell>
          <cell r="H110">
            <v>20336</v>
          </cell>
          <cell r="I110">
            <v>6</v>
          </cell>
          <cell r="J110">
            <v>3208</v>
          </cell>
          <cell r="K110">
            <v>17</v>
          </cell>
        </row>
        <row r="111">
          <cell r="A111" t="str">
            <v>440201</v>
          </cell>
          <cell r="B111" t="str">
            <v xml:space="preserve">CHESTER       </v>
          </cell>
          <cell r="C111">
            <v>0</v>
          </cell>
          <cell r="D111">
            <v>0</v>
          </cell>
          <cell r="E111">
            <v>0</v>
          </cell>
          <cell r="F111">
            <v>0</v>
          </cell>
          <cell r="G111">
            <v>0</v>
          </cell>
          <cell r="H111">
            <v>0</v>
          </cell>
          <cell r="I111">
            <v>0</v>
          </cell>
          <cell r="J111">
            <v>2700</v>
          </cell>
          <cell r="K111">
            <v>0</v>
          </cell>
        </row>
        <row r="112">
          <cell r="A112" t="str">
            <v>251601</v>
          </cell>
          <cell r="B112" t="str">
            <v xml:space="preserve">CHITTENANGO   </v>
          </cell>
          <cell r="C112">
            <v>0</v>
          </cell>
          <cell r="D112">
            <v>0</v>
          </cell>
          <cell r="E112">
            <v>0</v>
          </cell>
          <cell r="F112">
            <v>0</v>
          </cell>
          <cell r="G112">
            <v>0</v>
          </cell>
          <cell r="H112">
            <v>0</v>
          </cell>
          <cell r="I112">
            <v>0</v>
          </cell>
          <cell r="J112">
            <v>3380</v>
          </cell>
          <cell r="K112">
            <v>0</v>
          </cell>
        </row>
        <row r="113">
          <cell r="A113" t="str">
            <v>261501</v>
          </cell>
          <cell r="B113" t="str">
            <v>CHURCHVILLE CH</v>
          </cell>
          <cell r="C113">
            <v>0</v>
          </cell>
          <cell r="D113">
            <v>0</v>
          </cell>
          <cell r="E113">
            <v>0</v>
          </cell>
          <cell r="F113">
            <v>0</v>
          </cell>
          <cell r="G113">
            <v>0</v>
          </cell>
          <cell r="H113">
            <v>0</v>
          </cell>
          <cell r="I113">
            <v>0</v>
          </cell>
          <cell r="J113">
            <v>3052</v>
          </cell>
          <cell r="K113">
            <v>0</v>
          </cell>
        </row>
        <row r="114">
          <cell r="A114" t="str">
            <v>110101</v>
          </cell>
          <cell r="B114" t="str">
            <v xml:space="preserve">CINCINNATUS   </v>
          </cell>
          <cell r="C114">
            <v>27</v>
          </cell>
          <cell r="D114">
            <v>156015</v>
          </cell>
          <cell r="E114">
            <v>104000</v>
          </cell>
          <cell r="F114">
            <v>19</v>
          </cell>
          <cell r="G114">
            <v>5473.68</v>
          </cell>
          <cell r="H114">
            <v>52015</v>
          </cell>
          <cell r="I114">
            <v>8</v>
          </cell>
          <cell r="J114">
            <v>5891.93</v>
          </cell>
          <cell r="K114">
            <v>19</v>
          </cell>
        </row>
        <row r="115">
          <cell r="A115" t="str">
            <v>140801</v>
          </cell>
          <cell r="B115" t="str">
            <v xml:space="preserve">CLARENCE      </v>
          </cell>
          <cell r="C115">
            <v>90</v>
          </cell>
          <cell r="D115">
            <v>243000</v>
          </cell>
          <cell r="E115">
            <v>0</v>
          </cell>
          <cell r="F115">
            <v>0</v>
          </cell>
          <cell r="G115">
            <v>0</v>
          </cell>
          <cell r="H115">
            <v>243000</v>
          </cell>
          <cell r="I115">
            <v>90</v>
          </cell>
          <cell r="J115">
            <v>2700</v>
          </cell>
          <cell r="K115">
            <v>0</v>
          </cell>
        </row>
        <row r="116">
          <cell r="A116" t="str">
            <v>500101</v>
          </cell>
          <cell r="B116" t="str">
            <v xml:space="preserve">CLARKSTOWN    </v>
          </cell>
          <cell r="C116">
            <v>192</v>
          </cell>
          <cell r="D116">
            <v>500070</v>
          </cell>
          <cell r="E116">
            <v>81570</v>
          </cell>
          <cell r="F116">
            <v>37</v>
          </cell>
          <cell r="G116">
            <v>2204.59</v>
          </cell>
          <cell r="H116">
            <v>418500</v>
          </cell>
          <cell r="I116">
            <v>155</v>
          </cell>
          <cell r="J116">
            <v>2700</v>
          </cell>
          <cell r="K116">
            <v>37</v>
          </cell>
        </row>
        <row r="117">
          <cell r="A117" t="str">
            <v>140703</v>
          </cell>
          <cell r="B117" t="str">
            <v>CLEVELAND HILL</v>
          </cell>
          <cell r="C117">
            <v>35</v>
          </cell>
          <cell r="D117">
            <v>126140</v>
          </cell>
          <cell r="E117">
            <v>0</v>
          </cell>
          <cell r="F117">
            <v>0</v>
          </cell>
          <cell r="G117">
            <v>0</v>
          </cell>
          <cell r="H117">
            <v>126140</v>
          </cell>
          <cell r="I117">
            <v>35</v>
          </cell>
          <cell r="J117">
            <v>3604</v>
          </cell>
          <cell r="K117">
            <v>0</v>
          </cell>
        </row>
        <row r="118">
          <cell r="A118" t="str">
            <v>510401</v>
          </cell>
          <cell r="B118" t="str">
            <v xml:space="preserve">CLIFTON FINE  </v>
          </cell>
          <cell r="C118">
            <v>25</v>
          </cell>
          <cell r="D118">
            <v>103120</v>
          </cell>
          <cell r="E118">
            <v>103120</v>
          </cell>
          <cell r="F118">
            <v>25</v>
          </cell>
          <cell r="G118">
            <v>4124.8</v>
          </cell>
          <cell r="H118">
            <v>0</v>
          </cell>
          <cell r="I118">
            <v>0</v>
          </cell>
          <cell r="J118">
            <v>4000</v>
          </cell>
          <cell r="K118">
            <v>18</v>
          </cell>
        </row>
        <row r="119">
          <cell r="A119" t="str">
            <v>411101</v>
          </cell>
          <cell r="B119" t="str">
            <v xml:space="preserve">CLINTON       </v>
          </cell>
          <cell r="C119">
            <v>0</v>
          </cell>
          <cell r="D119">
            <v>0</v>
          </cell>
          <cell r="E119">
            <v>0</v>
          </cell>
          <cell r="F119">
            <v>0</v>
          </cell>
          <cell r="G119">
            <v>0</v>
          </cell>
          <cell r="H119">
            <v>0</v>
          </cell>
          <cell r="I119">
            <v>0</v>
          </cell>
          <cell r="J119">
            <v>2768</v>
          </cell>
          <cell r="K119">
            <v>0</v>
          </cell>
        </row>
        <row r="120">
          <cell r="A120" t="str">
            <v>650301</v>
          </cell>
          <cell r="B120" t="str">
            <v>CLYDE-SAVANNAH</v>
          </cell>
          <cell r="C120">
            <v>19</v>
          </cell>
          <cell r="D120">
            <v>101929</v>
          </cell>
          <cell r="E120">
            <v>58445</v>
          </cell>
          <cell r="F120">
            <v>12</v>
          </cell>
          <cell r="G120">
            <v>4870.41</v>
          </cell>
          <cell r="H120">
            <v>43484</v>
          </cell>
          <cell r="I120">
            <v>7</v>
          </cell>
          <cell r="J120">
            <v>5601.03</v>
          </cell>
          <cell r="K120">
            <v>12</v>
          </cell>
        </row>
        <row r="121">
          <cell r="A121" t="str">
            <v>060701</v>
          </cell>
          <cell r="B121" t="str">
            <v xml:space="preserve">CLYMER        </v>
          </cell>
          <cell r="C121">
            <v>16</v>
          </cell>
          <cell r="D121">
            <v>56436</v>
          </cell>
          <cell r="E121">
            <v>42360</v>
          </cell>
          <cell r="F121">
            <v>12</v>
          </cell>
          <cell r="G121">
            <v>3530</v>
          </cell>
          <cell r="H121">
            <v>14076</v>
          </cell>
          <cell r="I121">
            <v>4</v>
          </cell>
          <cell r="J121">
            <v>3385.47</v>
          </cell>
          <cell r="K121">
            <v>12</v>
          </cell>
        </row>
        <row r="122">
          <cell r="A122" t="str">
            <v>541102</v>
          </cell>
          <cell r="B122" t="str">
            <v>COBLESKL-RICHM</v>
          </cell>
          <cell r="C122">
            <v>47</v>
          </cell>
          <cell r="D122">
            <v>165520</v>
          </cell>
          <cell r="E122">
            <v>0</v>
          </cell>
          <cell r="F122">
            <v>0</v>
          </cell>
          <cell r="G122">
            <v>0</v>
          </cell>
          <cell r="H122">
            <v>165520</v>
          </cell>
          <cell r="I122">
            <v>47</v>
          </cell>
          <cell r="J122">
            <v>3484</v>
          </cell>
          <cell r="K122">
            <v>0</v>
          </cell>
        </row>
        <row r="123">
          <cell r="A123" t="str">
            <v>010500</v>
          </cell>
          <cell r="B123" t="str">
            <v xml:space="preserve">COHOES        </v>
          </cell>
          <cell r="C123">
            <v>63</v>
          </cell>
          <cell r="D123">
            <v>254847</v>
          </cell>
          <cell r="E123">
            <v>0</v>
          </cell>
          <cell r="F123">
            <v>0</v>
          </cell>
          <cell r="G123">
            <v>0</v>
          </cell>
          <cell r="H123">
            <v>254847</v>
          </cell>
          <cell r="I123">
            <v>63</v>
          </cell>
          <cell r="J123">
            <v>4037.21</v>
          </cell>
          <cell r="K123">
            <v>0</v>
          </cell>
        </row>
        <row r="124">
          <cell r="A124" t="str">
            <v>580402</v>
          </cell>
          <cell r="B124" t="str">
            <v>COLD SPRING HA</v>
          </cell>
          <cell r="C124">
            <v>0</v>
          </cell>
          <cell r="D124">
            <v>0</v>
          </cell>
          <cell r="E124">
            <v>0</v>
          </cell>
          <cell r="F124">
            <v>0</v>
          </cell>
          <cell r="G124">
            <v>0</v>
          </cell>
          <cell r="H124">
            <v>0</v>
          </cell>
          <cell r="I124">
            <v>0</v>
          </cell>
          <cell r="J124">
            <v>2700</v>
          </cell>
          <cell r="K124">
            <v>0</v>
          </cell>
        </row>
        <row r="125">
          <cell r="A125" t="str">
            <v>510501</v>
          </cell>
          <cell r="B125" t="str">
            <v>COLTON PIERREP</v>
          </cell>
          <cell r="C125">
            <v>20</v>
          </cell>
          <cell r="D125">
            <v>54000</v>
          </cell>
          <cell r="E125">
            <v>0</v>
          </cell>
          <cell r="F125">
            <v>0</v>
          </cell>
          <cell r="G125">
            <v>0</v>
          </cell>
          <cell r="H125">
            <v>54000</v>
          </cell>
          <cell r="I125">
            <v>20</v>
          </cell>
          <cell r="J125">
            <v>2700</v>
          </cell>
          <cell r="K125">
            <v>0</v>
          </cell>
        </row>
        <row r="126">
          <cell r="A126" t="str">
            <v>580410</v>
          </cell>
          <cell r="B126" t="str">
            <v xml:space="preserve">COMMACK       </v>
          </cell>
          <cell r="C126">
            <v>140</v>
          </cell>
          <cell r="D126">
            <v>378000</v>
          </cell>
          <cell r="E126">
            <v>64800</v>
          </cell>
          <cell r="F126">
            <v>24</v>
          </cell>
          <cell r="G126">
            <v>2700</v>
          </cell>
          <cell r="H126">
            <v>313200</v>
          </cell>
          <cell r="I126">
            <v>116</v>
          </cell>
          <cell r="J126">
            <v>2700</v>
          </cell>
          <cell r="K126">
            <v>24</v>
          </cell>
        </row>
        <row r="127">
          <cell r="A127" t="str">
            <v>580203</v>
          </cell>
          <cell r="B127" t="str">
            <v xml:space="preserve">COMSEWOGUE    </v>
          </cell>
          <cell r="C127">
            <v>87</v>
          </cell>
          <cell r="D127">
            <v>234900</v>
          </cell>
          <cell r="E127">
            <v>0</v>
          </cell>
          <cell r="F127">
            <v>0</v>
          </cell>
          <cell r="G127">
            <v>0</v>
          </cell>
          <cell r="H127">
            <v>234900</v>
          </cell>
          <cell r="I127">
            <v>87</v>
          </cell>
          <cell r="J127">
            <v>2700</v>
          </cell>
          <cell r="K127">
            <v>0</v>
          </cell>
        </row>
        <row r="128">
          <cell r="A128" t="str">
            <v>580507</v>
          </cell>
          <cell r="B128" t="str">
            <v xml:space="preserve">CONNETQUOT    </v>
          </cell>
          <cell r="C128">
            <v>147</v>
          </cell>
          <cell r="D128">
            <v>396630</v>
          </cell>
          <cell r="E128">
            <v>75330</v>
          </cell>
          <cell r="F128">
            <v>28</v>
          </cell>
          <cell r="G128">
            <v>2690.35</v>
          </cell>
          <cell r="H128">
            <v>321300</v>
          </cell>
          <cell r="I128">
            <v>119</v>
          </cell>
          <cell r="J128">
            <v>2700</v>
          </cell>
          <cell r="K128">
            <v>28</v>
          </cell>
        </row>
        <row r="129">
          <cell r="A129" t="str">
            <v>471701</v>
          </cell>
          <cell r="B129" t="str">
            <v xml:space="preserve">COOPERSTOWN   </v>
          </cell>
          <cell r="C129">
            <v>13</v>
          </cell>
          <cell r="D129">
            <v>0</v>
          </cell>
          <cell r="E129">
            <v>35100</v>
          </cell>
          <cell r="F129">
            <v>13</v>
          </cell>
          <cell r="G129">
            <v>2700</v>
          </cell>
          <cell r="H129">
            <v>0</v>
          </cell>
          <cell r="I129">
            <v>0</v>
          </cell>
          <cell r="J129">
            <v>2700</v>
          </cell>
          <cell r="K129">
            <v>0</v>
          </cell>
        </row>
        <row r="130">
          <cell r="A130" t="str">
            <v>100501</v>
          </cell>
          <cell r="B130" t="str">
            <v>COPAKE-TACONIC</v>
          </cell>
          <cell r="C130">
            <v>36</v>
          </cell>
          <cell r="D130">
            <v>97200</v>
          </cell>
          <cell r="E130">
            <v>0</v>
          </cell>
          <cell r="F130">
            <v>0</v>
          </cell>
          <cell r="G130">
            <v>0</v>
          </cell>
          <cell r="H130">
            <v>97200</v>
          </cell>
          <cell r="I130">
            <v>36</v>
          </cell>
          <cell r="J130">
            <v>2700</v>
          </cell>
          <cell r="K130">
            <v>0</v>
          </cell>
        </row>
        <row r="131">
          <cell r="A131" t="str">
            <v>230201</v>
          </cell>
          <cell r="B131" t="str">
            <v xml:space="preserve">COPENHAGEN    </v>
          </cell>
          <cell r="C131">
            <v>21</v>
          </cell>
          <cell r="D131">
            <v>95042</v>
          </cell>
          <cell r="E131">
            <v>0</v>
          </cell>
          <cell r="F131">
            <v>0</v>
          </cell>
          <cell r="G131">
            <v>0</v>
          </cell>
          <cell r="H131">
            <v>95042</v>
          </cell>
          <cell r="I131">
            <v>21</v>
          </cell>
          <cell r="J131">
            <v>4470.25</v>
          </cell>
          <cell r="K131">
            <v>0</v>
          </cell>
        </row>
        <row r="132">
          <cell r="A132" t="str">
            <v>580105</v>
          </cell>
          <cell r="B132" t="str">
            <v xml:space="preserve">COPIAGUE      </v>
          </cell>
          <cell r="C132">
            <v>147</v>
          </cell>
          <cell r="D132">
            <v>516977</v>
          </cell>
          <cell r="E132">
            <v>195719</v>
          </cell>
          <cell r="F132">
            <v>78</v>
          </cell>
          <cell r="G132">
            <v>2509.21</v>
          </cell>
          <cell r="H132">
            <v>321258</v>
          </cell>
          <cell r="I132">
            <v>69</v>
          </cell>
          <cell r="J132">
            <v>4631.21</v>
          </cell>
          <cell r="K132">
            <v>78</v>
          </cell>
        </row>
        <row r="133">
          <cell r="A133" t="str">
            <v>520401</v>
          </cell>
          <cell r="B133" t="str">
            <v xml:space="preserve">CORINTH       </v>
          </cell>
          <cell r="C133">
            <v>4</v>
          </cell>
          <cell r="D133">
            <v>14447</v>
          </cell>
          <cell r="E133">
            <v>0</v>
          </cell>
          <cell r="F133">
            <v>0</v>
          </cell>
          <cell r="G133">
            <v>0</v>
          </cell>
          <cell r="H133">
            <v>14447</v>
          </cell>
          <cell r="I133">
            <v>4</v>
          </cell>
          <cell r="J133">
            <v>3592</v>
          </cell>
          <cell r="K133">
            <v>0</v>
          </cell>
        </row>
        <row r="134">
          <cell r="A134" t="str">
            <v>571000</v>
          </cell>
          <cell r="B134" t="str">
            <v xml:space="preserve">CORNING       </v>
          </cell>
          <cell r="C134">
            <v>64</v>
          </cell>
          <cell r="D134">
            <v>195665</v>
          </cell>
          <cell r="E134">
            <v>195665</v>
          </cell>
          <cell r="F134">
            <v>64</v>
          </cell>
          <cell r="G134">
            <v>3057.26</v>
          </cell>
          <cell r="H134">
            <v>0</v>
          </cell>
          <cell r="I134">
            <v>0</v>
          </cell>
          <cell r="J134">
            <v>2972</v>
          </cell>
          <cell r="K134">
            <v>64</v>
          </cell>
        </row>
        <row r="135">
          <cell r="A135" t="str">
            <v>440301</v>
          </cell>
          <cell r="B135" t="str">
            <v xml:space="preserve">CORNWALL      </v>
          </cell>
          <cell r="C135">
            <v>0</v>
          </cell>
          <cell r="D135">
            <v>0</v>
          </cell>
          <cell r="E135">
            <v>0</v>
          </cell>
          <cell r="F135">
            <v>0</v>
          </cell>
          <cell r="G135">
            <v>0</v>
          </cell>
          <cell r="H135">
            <v>0</v>
          </cell>
          <cell r="I135">
            <v>0</v>
          </cell>
          <cell r="J135">
            <v>2700</v>
          </cell>
          <cell r="K135">
            <v>0</v>
          </cell>
        </row>
        <row r="136">
          <cell r="A136" t="str">
            <v>110200</v>
          </cell>
          <cell r="B136" t="str">
            <v xml:space="preserve">CORTLAND      </v>
          </cell>
          <cell r="C136">
            <v>128</v>
          </cell>
          <cell r="D136">
            <v>468206</v>
          </cell>
          <cell r="E136">
            <v>374159</v>
          </cell>
          <cell r="F136">
            <v>105</v>
          </cell>
          <cell r="G136">
            <v>3563.41</v>
          </cell>
          <cell r="H136">
            <v>94047</v>
          </cell>
          <cell r="I136">
            <v>23</v>
          </cell>
          <cell r="J136">
            <v>3970.41</v>
          </cell>
          <cell r="K136">
            <v>105</v>
          </cell>
        </row>
        <row r="137">
          <cell r="A137" t="str">
            <v>190501</v>
          </cell>
          <cell r="B137" t="str">
            <v>COXSACKIE ATHE</v>
          </cell>
          <cell r="C137">
            <v>0</v>
          </cell>
          <cell r="D137">
            <v>0</v>
          </cell>
          <cell r="E137">
            <v>0</v>
          </cell>
          <cell r="F137">
            <v>0</v>
          </cell>
          <cell r="G137">
            <v>0</v>
          </cell>
          <cell r="H137">
            <v>0</v>
          </cell>
          <cell r="I137">
            <v>0</v>
          </cell>
          <cell r="J137">
            <v>2700</v>
          </cell>
          <cell r="K137">
            <v>0</v>
          </cell>
        </row>
        <row r="138">
          <cell r="A138" t="str">
            <v>660202</v>
          </cell>
          <cell r="B138" t="str">
            <v xml:space="preserve">CROTON HARMON </v>
          </cell>
          <cell r="C138">
            <v>0</v>
          </cell>
          <cell r="D138">
            <v>0</v>
          </cell>
          <cell r="E138">
            <v>0</v>
          </cell>
          <cell r="F138">
            <v>0</v>
          </cell>
          <cell r="G138">
            <v>0</v>
          </cell>
          <cell r="H138">
            <v>0</v>
          </cell>
          <cell r="I138">
            <v>0</v>
          </cell>
          <cell r="J138">
            <v>2700</v>
          </cell>
          <cell r="K138">
            <v>0</v>
          </cell>
        </row>
        <row r="139">
          <cell r="A139" t="str">
            <v>150203</v>
          </cell>
          <cell r="B139" t="str">
            <v xml:space="preserve">CROWN POINT   </v>
          </cell>
          <cell r="C139">
            <v>17</v>
          </cell>
          <cell r="D139">
            <v>66424</v>
          </cell>
          <cell r="E139">
            <v>0</v>
          </cell>
          <cell r="F139">
            <v>0</v>
          </cell>
          <cell r="G139">
            <v>0</v>
          </cell>
          <cell r="H139">
            <v>66424</v>
          </cell>
          <cell r="I139">
            <v>17</v>
          </cell>
          <cell r="J139">
            <v>3837.21</v>
          </cell>
          <cell r="K139">
            <v>0</v>
          </cell>
        </row>
        <row r="140">
          <cell r="A140" t="str">
            <v>022302</v>
          </cell>
          <cell r="B140" t="str">
            <v xml:space="preserve">CUBA-RUSHFORD </v>
          </cell>
          <cell r="C140">
            <v>31</v>
          </cell>
          <cell r="D140">
            <v>133764</v>
          </cell>
          <cell r="E140">
            <v>65664</v>
          </cell>
          <cell r="F140">
            <v>16</v>
          </cell>
          <cell r="G140">
            <v>4104</v>
          </cell>
          <cell r="H140">
            <v>68100</v>
          </cell>
          <cell r="I140">
            <v>15</v>
          </cell>
          <cell r="J140">
            <v>4347.05</v>
          </cell>
          <cell r="K140">
            <v>16</v>
          </cell>
        </row>
        <row r="141">
          <cell r="A141" t="str">
            <v>241101</v>
          </cell>
          <cell r="B141" t="str">
            <v xml:space="preserve">DALTON-NUNDA  </v>
          </cell>
          <cell r="C141">
            <v>21</v>
          </cell>
          <cell r="D141">
            <v>115693</v>
          </cell>
          <cell r="E141">
            <v>0</v>
          </cell>
          <cell r="F141">
            <v>0</v>
          </cell>
          <cell r="G141">
            <v>0</v>
          </cell>
          <cell r="H141">
            <v>115693</v>
          </cell>
          <cell r="I141">
            <v>21</v>
          </cell>
          <cell r="J141">
            <v>5287.58</v>
          </cell>
          <cell r="K141">
            <v>0</v>
          </cell>
        </row>
        <row r="142">
          <cell r="A142" t="str">
            <v>241001</v>
          </cell>
          <cell r="B142" t="str">
            <v xml:space="preserve">DANSVILLE     </v>
          </cell>
          <cell r="C142">
            <v>59</v>
          </cell>
          <cell r="D142">
            <v>267517</v>
          </cell>
          <cell r="E142">
            <v>149016</v>
          </cell>
          <cell r="F142">
            <v>35</v>
          </cell>
          <cell r="G142">
            <v>4257.6000000000004</v>
          </cell>
          <cell r="H142">
            <v>118501</v>
          </cell>
          <cell r="I142">
            <v>24</v>
          </cell>
          <cell r="J142">
            <v>4885.9799999999996</v>
          </cell>
          <cell r="K142">
            <v>35</v>
          </cell>
        </row>
        <row r="143">
          <cell r="A143" t="str">
            <v>250301</v>
          </cell>
          <cell r="B143" t="str">
            <v xml:space="preserve">DE RUYTER     </v>
          </cell>
          <cell r="C143">
            <v>0</v>
          </cell>
          <cell r="D143">
            <v>0</v>
          </cell>
          <cell r="E143">
            <v>0</v>
          </cell>
          <cell r="F143">
            <v>0</v>
          </cell>
          <cell r="G143">
            <v>0</v>
          </cell>
          <cell r="H143">
            <v>0</v>
          </cell>
          <cell r="I143">
            <v>0</v>
          </cell>
          <cell r="J143">
            <v>4000</v>
          </cell>
          <cell r="K143">
            <v>0</v>
          </cell>
        </row>
        <row r="144">
          <cell r="A144" t="str">
            <v>580107</v>
          </cell>
          <cell r="B144" t="str">
            <v xml:space="preserve">DEER PARK     </v>
          </cell>
          <cell r="C144">
            <v>179</v>
          </cell>
          <cell r="D144">
            <v>472326</v>
          </cell>
          <cell r="E144">
            <v>323826</v>
          </cell>
          <cell r="F144">
            <v>125</v>
          </cell>
          <cell r="G144">
            <v>2590.6</v>
          </cell>
          <cell r="H144">
            <v>148500</v>
          </cell>
          <cell r="I144">
            <v>54</v>
          </cell>
          <cell r="J144">
            <v>2730.33</v>
          </cell>
          <cell r="K144">
            <v>125</v>
          </cell>
        </row>
        <row r="145">
          <cell r="A145" t="str">
            <v>120501</v>
          </cell>
          <cell r="B145" t="str">
            <v xml:space="preserve">DELHI         </v>
          </cell>
          <cell r="C145">
            <v>0</v>
          </cell>
          <cell r="D145">
            <v>0</v>
          </cell>
          <cell r="E145">
            <v>0</v>
          </cell>
          <cell r="F145">
            <v>0</v>
          </cell>
          <cell r="G145">
            <v>0</v>
          </cell>
          <cell r="H145">
            <v>0</v>
          </cell>
          <cell r="I145">
            <v>0</v>
          </cell>
          <cell r="J145">
            <v>2700</v>
          </cell>
          <cell r="K145">
            <v>0</v>
          </cell>
        </row>
        <row r="146">
          <cell r="A146" t="str">
            <v>140707</v>
          </cell>
          <cell r="B146" t="str">
            <v xml:space="preserve">DEPEW         </v>
          </cell>
          <cell r="C146">
            <v>50</v>
          </cell>
          <cell r="D146">
            <v>184447</v>
          </cell>
          <cell r="E146">
            <v>118800</v>
          </cell>
          <cell r="F146">
            <v>27</v>
          </cell>
          <cell r="G146">
            <v>4400</v>
          </cell>
          <cell r="H146">
            <v>65647</v>
          </cell>
          <cell r="I146">
            <v>23</v>
          </cell>
          <cell r="J146">
            <v>2768</v>
          </cell>
          <cell r="K146">
            <v>27</v>
          </cell>
        </row>
        <row r="147">
          <cell r="A147" t="str">
            <v>031301</v>
          </cell>
          <cell r="B147" t="str">
            <v xml:space="preserve">DEPOSIT       </v>
          </cell>
          <cell r="C147">
            <v>21</v>
          </cell>
          <cell r="D147">
            <v>84000</v>
          </cell>
          <cell r="E147">
            <v>0</v>
          </cell>
          <cell r="F147">
            <v>0</v>
          </cell>
          <cell r="G147">
            <v>0</v>
          </cell>
          <cell r="H147">
            <v>84000</v>
          </cell>
          <cell r="I147">
            <v>21</v>
          </cell>
          <cell r="J147">
            <v>4000</v>
          </cell>
          <cell r="K147">
            <v>0</v>
          </cell>
        </row>
        <row r="148">
          <cell r="A148" t="str">
            <v>660403</v>
          </cell>
          <cell r="B148" t="str">
            <v xml:space="preserve">DOBBS FERRY   </v>
          </cell>
          <cell r="C148">
            <v>0</v>
          </cell>
          <cell r="D148">
            <v>0</v>
          </cell>
          <cell r="E148">
            <v>0</v>
          </cell>
          <cell r="F148">
            <v>0</v>
          </cell>
          <cell r="G148">
            <v>0</v>
          </cell>
          <cell r="H148">
            <v>0</v>
          </cell>
          <cell r="I148">
            <v>0</v>
          </cell>
          <cell r="J148">
            <v>2700</v>
          </cell>
          <cell r="K148">
            <v>0</v>
          </cell>
        </row>
        <row r="149">
          <cell r="A149" t="str">
            <v>211003</v>
          </cell>
          <cell r="B149" t="str">
            <v xml:space="preserve">DOLGEVILLE    </v>
          </cell>
          <cell r="C149">
            <v>0</v>
          </cell>
          <cell r="D149">
            <v>0</v>
          </cell>
          <cell r="E149">
            <v>0</v>
          </cell>
          <cell r="F149">
            <v>0</v>
          </cell>
          <cell r="G149">
            <v>0</v>
          </cell>
          <cell r="H149">
            <v>0</v>
          </cell>
          <cell r="I149">
            <v>0</v>
          </cell>
          <cell r="J149">
            <v>4972.12</v>
          </cell>
          <cell r="K149">
            <v>0</v>
          </cell>
        </row>
        <row r="150">
          <cell r="A150" t="str">
            <v>130502</v>
          </cell>
          <cell r="B150" t="str">
            <v xml:space="preserve">DOVER         </v>
          </cell>
          <cell r="C150">
            <v>31</v>
          </cell>
          <cell r="D150">
            <v>95760</v>
          </cell>
          <cell r="E150">
            <v>0</v>
          </cell>
          <cell r="F150">
            <v>0</v>
          </cell>
          <cell r="G150">
            <v>0</v>
          </cell>
          <cell r="H150">
            <v>95760</v>
          </cell>
          <cell r="I150">
            <v>31</v>
          </cell>
          <cell r="J150">
            <v>3042.52</v>
          </cell>
          <cell r="K150">
            <v>0</v>
          </cell>
        </row>
        <row r="151">
          <cell r="A151" t="str">
            <v>120301</v>
          </cell>
          <cell r="B151" t="str">
            <v xml:space="preserve">DOWNSVILLE    </v>
          </cell>
          <cell r="C151">
            <v>0</v>
          </cell>
          <cell r="D151">
            <v>0</v>
          </cell>
          <cell r="E151">
            <v>0</v>
          </cell>
          <cell r="F151">
            <v>0</v>
          </cell>
          <cell r="G151">
            <v>0</v>
          </cell>
          <cell r="H151">
            <v>0</v>
          </cell>
          <cell r="I151">
            <v>0</v>
          </cell>
          <cell r="J151">
            <v>2700</v>
          </cell>
          <cell r="K151">
            <v>0</v>
          </cell>
        </row>
        <row r="152">
          <cell r="A152" t="str">
            <v>610301</v>
          </cell>
          <cell r="B152" t="str">
            <v xml:space="preserve">DRYDEN        </v>
          </cell>
          <cell r="C152">
            <v>10</v>
          </cell>
          <cell r="D152">
            <v>34046</v>
          </cell>
          <cell r="E152">
            <v>0</v>
          </cell>
          <cell r="F152">
            <v>0</v>
          </cell>
          <cell r="G152">
            <v>0</v>
          </cell>
          <cell r="H152">
            <v>34046</v>
          </cell>
          <cell r="I152">
            <v>10</v>
          </cell>
          <cell r="J152">
            <v>3298.24</v>
          </cell>
          <cell r="K152">
            <v>0</v>
          </cell>
        </row>
        <row r="153">
          <cell r="A153" t="str">
            <v>530101</v>
          </cell>
          <cell r="B153" t="str">
            <v xml:space="preserve">DUANESBURG    </v>
          </cell>
          <cell r="C153">
            <v>0</v>
          </cell>
          <cell r="D153">
            <v>0</v>
          </cell>
          <cell r="E153">
            <v>0</v>
          </cell>
          <cell r="F153">
            <v>0</v>
          </cell>
          <cell r="G153">
            <v>0</v>
          </cell>
          <cell r="H153">
            <v>0</v>
          </cell>
          <cell r="I153">
            <v>0</v>
          </cell>
          <cell r="J153">
            <v>2820</v>
          </cell>
          <cell r="K153">
            <v>0</v>
          </cell>
        </row>
        <row r="154">
          <cell r="A154" t="str">
            <v>680801</v>
          </cell>
          <cell r="B154" t="str">
            <v xml:space="preserve">DUNDEE        </v>
          </cell>
          <cell r="C154">
            <v>39</v>
          </cell>
          <cell r="D154">
            <v>176375</v>
          </cell>
          <cell r="E154">
            <v>95040</v>
          </cell>
          <cell r="F154">
            <v>21</v>
          </cell>
          <cell r="G154">
            <v>4525.71</v>
          </cell>
          <cell r="H154">
            <v>81335</v>
          </cell>
          <cell r="I154">
            <v>18</v>
          </cell>
          <cell r="J154">
            <v>4411.26</v>
          </cell>
          <cell r="K154">
            <v>21</v>
          </cell>
        </row>
        <row r="155">
          <cell r="A155" t="str">
            <v>060800</v>
          </cell>
          <cell r="B155" t="str">
            <v xml:space="preserve">DUNKIRK       </v>
          </cell>
          <cell r="C155">
            <v>82</v>
          </cell>
          <cell r="D155">
            <v>412572</v>
          </cell>
          <cell r="E155">
            <v>277860</v>
          </cell>
          <cell r="F155">
            <v>58</v>
          </cell>
          <cell r="G155">
            <v>4790.68</v>
          </cell>
          <cell r="H155">
            <v>134712</v>
          </cell>
          <cell r="I155">
            <v>24</v>
          </cell>
          <cell r="J155">
            <v>5580.45</v>
          </cell>
          <cell r="K155">
            <v>58</v>
          </cell>
        </row>
        <row r="156">
          <cell r="A156" t="str">
            <v>420401</v>
          </cell>
          <cell r="B156" t="str">
            <v>E SYRACUSE-MIN</v>
          </cell>
          <cell r="C156">
            <v>161</v>
          </cell>
          <cell r="D156">
            <v>435676</v>
          </cell>
          <cell r="E156">
            <v>435676</v>
          </cell>
          <cell r="F156">
            <v>161</v>
          </cell>
          <cell r="G156">
            <v>2706.06</v>
          </cell>
          <cell r="H156">
            <v>0</v>
          </cell>
          <cell r="I156">
            <v>0</v>
          </cell>
          <cell r="J156">
            <v>2700</v>
          </cell>
          <cell r="K156">
            <v>161</v>
          </cell>
        </row>
        <row r="157">
          <cell r="A157" t="str">
            <v>260801</v>
          </cell>
          <cell r="B157" t="str">
            <v>E. IRONDEQUOIT</v>
          </cell>
          <cell r="C157">
            <v>78</v>
          </cell>
          <cell r="D157">
            <v>236197</v>
          </cell>
          <cell r="E157">
            <v>159300</v>
          </cell>
          <cell r="F157">
            <v>50</v>
          </cell>
          <cell r="G157">
            <v>3186</v>
          </cell>
          <cell r="H157">
            <v>76897</v>
          </cell>
          <cell r="I157">
            <v>28</v>
          </cell>
          <cell r="J157">
            <v>2700</v>
          </cell>
          <cell r="K157">
            <v>50</v>
          </cell>
        </row>
        <row r="158">
          <cell r="A158" t="str">
            <v>140301</v>
          </cell>
          <cell r="B158" t="str">
            <v xml:space="preserve">EAST AURORA   </v>
          </cell>
          <cell r="C158">
            <v>0</v>
          </cell>
          <cell r="D158">
            <v>0</v>
          </cell>
          <cell r="E158">
            <v>0</v>
          </cell>
          <cell r="F158">
            <v>0</v>
          </cell>
          <cell r="G158">
            <v>0</v>
          </cell>
          <cell r="H158">
            <v>0</v>
          </cell>
          <cell r="I158">
            <v>0</v>
          </cell>
          <cell r="J158">
            <v>2700</v>
          </cell>
          <cell r="K158">
            <v>0</v>
          </cell>
        </row>
        <row r="159">
          <cell r="A159" t="str">
            <v>430501</v>
          </cell>
          <cell r="B159" t="str">
            <v>EAST BLOOMFIEL</v>
          </cell>
          <cell r="C159">
            <v>18</v>
          </cell>
          <cell r="D159">
            <v>53997</v>
          </cell>
          <cell r="E159">
            <v>0</v>
          </cell>
          <cell r="F159">
            <v>0</v>
          </cell>
          <cell r="G159">
            <v>0</v>
          </cell>
          <cell r="H159">
            <v>53997</v>
          </cell>
          <cell r="I159">
            <v>18</v>
          </cell>
          <cell r="J159">
            <v>2943.88</v>
          </cell>
          <cell r="K159">
            <v>0</v>
          </cell>
        </row>
        <row r="160">
          <cell r="A160" t="str">
            <v>490301</v>
          </cell>
          <cell r="B160" t="str">
            <v>EAST GREENBUSH</v>
          </cell>
          <cell r="C160">
            <v>0</v>
          </cell>
          <cell r="D160">
            <v>0</v>
          </cell>
          <cell r="E160">
            <v>0</v>
          </cell>
          <cell r="F160">
            <v>0</v>
          </cell>
          <cell r="G160">
            <v>0</v>
          </cell>
          <cell r="H160">
            <v>0</v>
          </cell>
          <cell r="I160">
            <v>0</v>
          </cell>
          <cell r="J160">
            <v>2700</v>
          </cell>
          <cell r="K160">
            <v>0</v>
          </cell>
        </row>
        <row r="161">
          <cell r="A161" t="str">
            <v>580301</v>
          </cell>
          <cell r="B161" t="str">
            <v xml:space="preserve">EAST HAMPTON  </v>
          </cell>
          <cell r="C161">
            <v>20</v>
          </cell>
          <cell r="D161">
            <v>54000</v>
          </cell>
          <cell r="E161">
            <v>0</v>
          </cell>
          <cell r="F161">
            <v>0</v>
          </cell>
          <cell r="G161">
            <v>0</v>
          </cell>
          <cell r="H161">
            <v>54000</v>
          </cell>
          <cell r="I161">
            <v>20</v>
          </cell>
          <cell r="J161">
            <v>2700</v>
          </cell>
          <cell r="K161">
            <v>0</v>
          </cell>
        </row>
        <row r="162">
          <cell r="A162" t="str">
            <v>580503</v>
          </cell>
          <cell r="B162" t="str">
            <v xml:space="preserve">EAST ISLIP    </v>
          </cell>
          <cell r="C162">
            <v>81</v>
          </cell>
          <cell r="D162">
            <v>218700</v>
          </cell>
          <cell r="E162">
            <v>0</v>
          </cell>
          <cell r="F162">
            <v>0</v>
          </cell>
          <cell r="G162">
            <v>0</v>
          </cell>
          <cell r="H162">
            <v>218700</v>
          </cell>
          <cell r="I162">
            <v>81</v>
          </cell>
          <cell r="J162">
            <v>2700</v>
          </cell>
          <cell r="K162">
            <v>0</v>
          </cell>
        </row>
        <row r="163">
          <cell r="A163" t="str">
            <v>280203</v>
          </cell>
          <cell r="B163" t="str">
            <v xml:space="preserve">EAST MEADOW   </v>
          </cell>
          <cell r="C163">
            <v>0</v>
          </cell>
          <cell r="D163">
            <v>0</v>
          </cell>
          <cell r="E163">
            <v>0</v>
          </cell>
          <cell r="F163">
            <v>0</v>
          </cell>
          <cell r="G163">
            <v>0</v>
          </cell>
          <cell r="H163">
            <v>0</v>
          </cell>
          <cell r="I163">
            <v>0</v>
          </cell>
          <cell r="J163">
            <v>2700</v>
          </cell>
          <cell r="K163">
            <v>0</v>
          </cell>
        </row>
        <row r="164">
          <cell r="A164" t="str">
            <v>580234</v>
          </cell>
          <cell r="B164" t="str">
            <v xml:space="preserve">EAST MORICHES </v>
          </cell>
          <cell r="C164">
            <v>11</v>
          </cell>
          <cell r="D164">
            <v>30166</v>
          </cell>
          <cell r="E164">
            <v>0</v>
          </cell>
          <cell r="F164">
            <v>0</v>
          </cell>
          <cell r="G164">
            <v>0</v>
          </cell>
          <cell r="H164">
            <v>30166</v>
          </cell>
          <cell r="I164">
            <v>11</v>
          </cell>
          <cell r="J164">
            <v>2700</v>
          </cell>
          <cell r="K164">
            <v>0</v>
          </cell>
        </row>
        <row r="165">
          <cell r="A165" t="str">
            <v>580917</v>
          </cell>
          <cell r="B165" t="str">
            <v xml:space="preserve">EAST QUOGUE   </v>
          </cell>
          <cell r="C165">
            <v>0</v>
          </cell>
          <cell r="D165">
            <v>0</v>
          </cell>
          <cell r="E165">
            <v>0</v>
          </cell>
          <cell r="F165">
            <v>0</v>
          </cell>
          <cell r="G165">
            <v>0</v>
          </cell>
          <cell r="H165">
            <v>0</v>
          </cell>
          <cell r="I165">
            <v>0</v>
          </cell>
          <cell r="J165">
            <v>2700</v>
          </cell>
          <cell r="K165">
            <v>0</v>
          </cell>
        </row>
        <row r="166">
          <cell r="A166" t="str">
            <v>500402</v>
          </cell>
          <cell r="B166" t="str">
            <v xml:space="preserve">EAST RAMAPO   </v>
          </cell>
          <cell r="C166">
            <v>1621</v>
          </cell>
          <cell r="D166">
            <v>4741033</v>
          </cell>
          <cell r="E166">
            <v>3704233</v>
          </cell>
          <cell r="F166">
            <v>1237</v>
          </cell>
          <cell r="G166">
            <v>2994.52</v>
          </cell>
          <cell r="H166">
            <v>1036800</v>
          </cell>
          <cell r="I166">
            <v>384</v>
          </cell>
          <cell r="J166">
            <v>2700</v>
          </cell>
          <cell r="K166">
            <v>1237</v>
          </cell>
        </row>
        <row r="167">
          <cell r="A167" t="str">
            <v>261313</v>
          </cell>
          <cell r="B167" t="str">
            <v>EAST ROCHESTER</v>
          </cell>
          <cell r="C167">
            <v>54</v>
          </cell>
          <cell r="D167">
            <v>156349</v>
          </cell>
          <cell r="E167">
            <v>54000</v>
          </cell>
          <cell r="F167">
            <v>19</v>
          </cell>
          <cell r="G167">
            <v>2842.1</v>
          </cell>
          <cell r="H167">
            <v>102349</v>
          </cell>
          <cell r="I167">
            <v>35</v>
          </cell>
          <cell r="J167">
            <v>2871.92</v>
          </cell>
          <cell r="K167">
            <v>19</v>
          </cell>
        </row>
        <row r="168">
          <cell r="A168" t="str">
            <v>280219</v>
          </cell>
          <cell r="B168" t="str">
            <v xml:space="preserve">EAST ROCKAWAY </v>
          </cell>
          <cell r="C168">
            <v>0</v>
          </cell>
          <cell r="D168">
            <v>0</v>
          </cell>
          <cell r="E168">
            <v>0</v>
          </cell>
          <cell r="F168">
            <v>0</v>
          </cell>
          <cell r="G168">
            <v>0</v>
          </cell>
          <cell r="H168">
            <v>0</v>
          </cell>
          <cell r="I168">
            <v>0</v>
          </cell>
          <cell r="J168">
            <v>2700</v>
          </cell>
          <cell r="K168">
            <v>0</v>
          </cell>
        </row>
        <row r="169">
          <cell r="A169" t="str">
            <v>280402</v>
          </cell>
          <cell r="B169" t="str">
            <v>EAST WILLISTON</v>
          </cell>
          <cell r="C169">
            <v>0</v>
          </cell>
          <cell r="D169">
            <v>0</v>
          </cell>
          <cell r="E169">
            <v>0</v>
          </cell>
          <cell r="F169">
            <v>0</v>
          </cell>
          <cell r="G169">
            <v>0</v>
          </cell>
          <cell r="H169">
            <v>0</v>
          </cell>
          <cell r="I169">
            <v>0</v>
          </cell>
          <cell r="J169">
            <v>2700</v>
          </cell>
          <cell r="K169">
            <v>0</v>
          </cell>
        </row>
        <row r="170">
          <cell r="A170" t="str">
            <v>660301</v>
          </cell>
          <cell r="B170" t="str">
            <v xml:space="preserve">EASTCHESTER   </v>
          </cell>
          <cell r="C170">
            <v>0</v>
          </cell>
          <cell r="D170">
            <v>0</v>
          </cell>
          <cell r="E170">
            <v>0</v>
          </cell>
          <cell r="F170">
            <v>0</v>
          </cell>
          <cell r="G170">
            <v>0</v>
          </cell>
          <cell r="H170">
            <v>0</v>
          </cell>
          <cell r="I170">
            <v>0</v>
          </cell>
          <cell r="J170">
            <v>2700</v>
          </cell>
          <cell r="K170">
            <v>0</v>
          </cell>
        </row>
        <row r="171">
          <cell r="A171" t="str">
            <v>580912</v>
          </cell>
          <cell r="B171" t="str">
            <v>EASTPORT-SOUTH</v>
          </cell>
          <cell r="C171">
            <v>47</v>
          </cell>
          <cell r="D171">
            <v>129720</v>
          </cell>
          <cell r="E171">
            <v>0</v>
          </cell>
          <cell r="F171">
            <v>0</v>
          </cell>
          <cell r="G171">
            <v>0</v>
          </cell>
          <cell r="H171">
            <v>129720</v>
          </cell>
          <cell r="I171">
            <v>47</v>
          </cell>
          <cell r="J171">
            <v>2760</v>
          </cell>
          <cell r="K171">
            <v>0</v>
          </cell>
        </row>
        <row r="172">
          <cell r="A172" t="str">
            <v>141201</v>
          </cell>
          <cell r="B172" t="str">
            <v xml:space="preserve">EDEN          </v>
          </cell>
          <cell r="C172">
            <v>47</v>
          </cell>
          <cell r="D172">
            <v>134616</v>
          </cell>
          <cell r="E172">
            <v>91836</v>
          </cell>
          <cell r="F172">
            <v>32</v>
          </cell>
          <cell r="G172">
            <v>2869.87</v>
          </cell>
          <cell r="H172">
            <v>42780</v>
          </cell>
          <cell r="I172">
            <v>15</v>
          </cell>
          <cell r="J172">
            <v>2852</v>
          </cell>
          <cell r="K172">
            <v>32</v>
          </cell>
        </row>
        <row r="173">
          <cell r="A173" t="str">
            <v>660406</v>
          </cell>
          <cell r="B173" t="str">
            <v xml:space="preserve">EDGEMONT      </v>
          </cell>
          <cell r="C173">
            <v>0</v>
          </cell>
          <cell r="D173">
            <v>0</v>
          </cell>
          <cell r="E173">
            <v>0</v>
          </cell>
          <cell r="F173">
            <v>0</v>
          </cell>
          <cell r="G173">
            <v>0</v>
          </cell>
          <cell r="H173">
            <v>0</v>
          </cell>
          <cell r="I173">
            <v>0</v>
          </cell>
          <cell r="J173">
            <v>2700</v>
          </cell>
          <cell r="K173">
            <v>0</v>
          </cell>
        </row>
        <row r="174">
          <cell r="A174" t="str">
            <v>520601</v>
          </cell>
          <cell r="B174" t="str">
            <v xml:space="preserve">EDINBURG      </v>
          </cell>
          <cell r="C174">
            <v>0</v>
          </cell>
          <cell r="D174">
            <v>0</v>
          </cell>
          <cell r="E174">
            <v>0</v>
          </cell>
          <cell r="F174">
            <v>0</v>
          </cell>
          <cell r="G174">
            <v>0</v>
          </cell>
          <cell r="H174">
            <v>0</v>
          </cell>
          <cell r="I174">
            <v>0</v>
          </cell>
          <cell r="J174">
            <v>2700</v>
          </cell>
          <cell r="K174">
            <v>0</v>
          </cell>
        </row>
        <row r="175">
          <cell r="A175" t="str">
            <v>470501</v>
          </cell>
          <cell r="B175" t="str">
            <v xml:space="preserve">EDMESTON      </v>
          </cell>
          <cell r="C175">
            <v>15</v>
          </cell>
          <cell r="D175">
            <v>66750</v>
          </cell>
          <cell r="E175">
            <v>0</v>
          </cell>
          <cell r="F175">
            <v>0</v>
          </cell>
          <cell r="G175">
            <v>0</v>
          </cell>
          <cell r="H175">
            <v>66750</v>
          </cell>
          <cell r="I175">
            <v>15</v>
          </cell>
          <cell r="J175">
            <v>4184.87</v>
          </cell>
          <cell r="K175">
            <v>0</v>
          </cell>
        </row>
        <row r="176">
          <cell r="A176" t="str">
            <v>513102</v>
          </cell>
          <cell r="B176" t="str">
            <v xml:space="preserve">EDWARDS-KNOX  </v>
          </cell>
          <cell r="C176">
            <v>20</v>
          </cell>
          <cell r="D176">
            <v>109582</v>
          </cell>
          <cell r="E176">
            <v>56000</v>
          </cell>
          <cell r="F176">
            <v>11</v>
          </cell>
          <cell r="G176">
            <v>5090.8999999999996</v>
          </cell>
          <cell r="H176">
            <v>53582</v>
          </cell>
          <cell r="I176">
            <v>9</v>
          </cell>
          <cell r="J176">
            <v>5805.9</v>
          </cell>
          <cell r="K176">
            <v>11</v>
          </cell>
        </row>
        <row r="177">
          <cell r="A177" t="str">
            <v>180901</v>
          </cell>
          <cell r="B177" t="str">
            <v xml:space="preserve">ELBA          </v>
          </cell>
          <cell r="C177">
            <v>15</v>
          </cell>
          <cell r="D177">
            <v>60827</v>
          </cell>
          <cell r="E177">
            <v>0</v>
          </cell>
          <cell r="F177">
            <v>0</v>
          </cell>
          <cell r="G177">
            <v>0</v>
          </cell>
          <cell r="H177">
            <v>60827</v>
          </cell>
          <cell r="I177">
            <v>15</v>
          </cell>
          <cell r="J177">
            <v>3824</v>
          </cell>
          <cell r="K177">
            <v>0</v>
          </cell>
        </row>
        <row r="178">
          <cell r="A178" t="str">
            <v>590801</v>
          </cell>
          <cell r="B178" t="str">
            <v xml:space="preserve">ELDRED        </v>
          </cell>
          <cell r="C178">
            <v>20</v>
          </cell>
          <cell r="D178">
            <v>62100</v>
          </cell>
          <cell r="E178">
            <v>0</v>
          </cell>
          <cell r="F178">
            <v>0</v>
          </cell>
          <cell r="G178">
            <v>0</v>
          </cell>
          <cell r="H178">
            <v>62100</v>
          </cell>
          <cell r="I178">
            <v>20</v>
          </cell>
          <cell r="J178">
            <v>2982.5</v>
          </cell>
          <cell r="K178">
            <v>0</v>
          </cell>
        </row>
        <row r="179">
          <cell r="A179" t="str">
            <v>150301</v>
          </cell>
          <cell r="B179" t="str">
            <v xml:space="preserve">ELIZABETHTOWN </v>
          </cell>
          <cell r="C179">
            <v>0</v>
          </cell>
          <cell r="D179">
            <v>0</v>
          </cell>
          <cell r="E179">
            <v>0</v>
          </cell>
          <cell r="F179">
            <v>0</v>
          </cell>
          <cell r="G179">
            <v>0</v>
          </cell>
          <cell r="H179">
            <v>0</v>
          </cell>
          <cell r="I179">
            <v>0</v>
          </cell>
          <cell r="J179">
            <v>3112</v>
          </cell>
          <cell r="K179">
            <v>0</v>
          </cell>
        </row>
        <row r="180">
          <cell r="A180" t="str">
            <v>622002</v>
          </cell>
          <cell r="B180" t="str">
            <v xml:space="preserve">ELLENVILLE    </v>
          </cell>
          <cell r="C180">
            <v>43</v>
          </cell>
          <cell r="D180">
            <v>186967</v>
          </cell>
          <cell r="E180">
            <v>0</v>
          </cell>
          <cell r="F180">
            <v>0</v>
          </cell>
          <cell r="G180">
            <v>0</v>
          </cell>
          <cell r="H180">
            <v>186967</v>
          </cell>
          <cell r="I180">
            <v>43</v>
          </cell>
          <cell r="J180">
            <v>4346.38</v>
          </cell>
          <cell r="K180">
            <v>0</v>
          </cell>
        </row>
        <row r="181">
          <cell r="A181" t="str">
            <v>040901</v>
          </cell>
          <cell r="B181" t="str">
            <v xml:space="preserve">ELLICOTTVILLE </v>
          </cell>
          <cell r="C181">
            <v>33</v>
          </cell>
          <cell r="D181">
            <v>50614</v>
          </cell>
          <cell r="E181">
            <v>99161</v>
          </cell>
          <cell r="F181">
            <v>33</v>
          </cell>
          <cell r="G181">
            <v>3004.87</v>
          </cell>
          <cell r="H181">
            <v>0</v>
          </cell>
          <cell r="I181">
            <v>0</v>
          </cell>
          <cell r="J181">
            <v>2700</v>
          </cell>
          <cell r="K181">
            <v>29</v>
          </cell>
        </row>
        <row r="182">
          <cell r="A182" t="str">
            <v>070600</v>
          </cell>
          <cell r="B182" t="str">
            <v xml:space="preserve">ELMIRA        </v>
          </cell>
          <cell r="C182">
            <v>345</v>
          </cell>
          <cell r="D182">
            <v>1386068</v>
          </cell>
          <cell r="E182">
            <v>944591</v>
          </cell>
          <cell r="F182">
            <v>247</v>
          </cell>
          <cell r="G182">
            <v>3824.25</v>
          </cell>
          <cell r="H182">
            <v>441477</v>
          </cell>
          <cell r="I182">
            <v>98</v>
          </cell>
          <cell r="J182">
            <v>4483.79</v>
          </cell>
          <cell r="K182">
            <v>247</v>
          </cell>
        </row>
        <row r="183">
          <cell r="A183" t="str">
            <v>070902</v>
          </cell>
          <cell r="B183" t="str">
            <v>ELMIRA HEIGHTS</v>
          </cell>
          <cell r="C183">
            <v>33</v>
          </cell>
          <cell r="D183">
            <v>164736</v>
          </cell>
          <cell r="E183">
            <v>99864</v>
          </cell>
          <cell r="F183">
            <v>15</v>
          </cell>
          <cell r="G183">
            <v>6657.6</v>
          </cell>
          <cell r="H183">
            <v>64872</v>
          </cell>
          <cell r="I183">
            <v>18</v>
          </cell>
          <cell r="J183">
            <v>3604</v>
          </cell>
          <cell r="K183">
            <v>15</v>
          </cell>
        </row>
        <row r="184">
          <cell r="A184" t="str">
            <v>280216</v>
          </cell>
          <cell r="B184" t="str">
            <v xml:space="preserve">ELMONT        </v>
          </cell>
          <cell r="C184">
            <v>215</v>
          </cell>
          <cell r="D184">
            <v>564510</v>
          </cell>
          <cell r="E184">
            <v>581582</v>
          </cell>
          <cell r="F184">
            <v>215</v>
          </cell>
          <cell r="G184">
            <v>2705.03</v>
          </cell>
          <cell r="H184">
            <v>0</v>
          </cell>
          <cell r="I184">
            <v>0</v>
          </cell>
          <cell r="J184">
            <v>3164.78</v>
          </cell>
          <cell r="K184">
            <v>215</v>
          </cell>
        </row>
        <row r="185">
          <cell r="A185" t="str">
            <v>660409</v>
          </cell>
          <cell r="B185" t="str">
            <v xml:space="preserve">ELMSFORD      </v>
          </cell>
          <cell r="C185">
            <v>38</v>
          </cell>
          <cell r="D185">
            <v>102667</v>
          </cell>
          <cell r="E185">
            <v>0</v>
          </cell>
          <cell r="F185">
            <v>0</v>
          </cell>
          <cell r="G185">
            <v>0</v>
          </cell>
          <cell r="H185">
            <v>102667</v>
          </cell>
          <cell r="I185">
            <v>38</v>
          </cell>
          <cell r="J185">
            <v>2700</v>
          </cell>
          <cell r="K185">
            <v>0</v>
          </cell>
        </row>
        <row r="186">
          <cell r="A186" t="str">
            <v>580401</v>
          </cell>
          <cell r="B186" t="str">
            <v xml:space="preserve">ELWOOD        </v>
          </cell>
          <cell r="C186">
            <v>0</v>
          </cell>
          <cell r="D186">
            <v>0</v>
          </cell>
          <cell r="E186">
            <v>0</v>
          </cell>
          <cell r="F186">
            <v>0</v>
          </cell>
          <cell r="G186">
            <v>0</v>
          </cell>
          <cell r="H186">
            <v>0</v>
          </cell>
          <cell r="I186">
            <v>0</v>
          </cell>
          <cell r="J186">
            <v>2700</v>
          </cell>
          <cell r="K186">
            <v>0</v>
          </cell>
        </row>
        <row r="187">
          <cell r="A187" t="str">
            <v>141401</v>
          </cell>
          <cell r="B187" t="str">
            <v xml:space="preserve">EVANS-BRANT   </v>
          </cell>
          <cell r="C187">
            <v>62</v>
          </cell>
          <cell r="D187">
            <v>213767</v>
          </cell>
          <cell r="E187">
            <v>141496</v>
          </cell>
          <cell r="F187">
            <v>41</v>
          </cell>
          <cell r="G187">
            <v>3451.12</v>
          </cell>
          <cell r="H187">
            <v>72271</v>
          </cell>
          <cell r="I187">
            <v>21</v>
          </cell>
          <cell r="J187">
            <v>3372</v>
          </cell>
          <cell r="K187">
            <v>41</v>
          </cell>
        </row>
        <row r="188">
          <cell r="A188" t="str">
            <v>420601</v>
          </cell>
          <cell r="B188" t="str">
            <v xml:space="preserve">FABIUS-POMPEY </v>
          </cell>
          <cell r="C188">
            <v>0</v>
          </cell>
          <cell r="D188">
            <v>0</v>
          </cell>
          <cell r="E188">
            <v>0</v>
          </cell>
          <cell r="F188">
            <v>0</v>
          </cell>
          <cell r="G188">
            <v>0</v>
          </cell>
          <cell r="H188">
            <v>0</v>
          </cell>
          <cell r="I188">
            <v>0</v>
          </cell>
          <cell r="J188">
            <v>3305.09</v>
          </cell>
          <cell r="K188">
            <v>0</v>
          </cell>
        </row>
        <row r="189">
          <cell r="A189" t="str">
            <v>261301</v>
          </cell>
          <cell r="B189" t="str">
            <v xml:space="preserve">FAIRPORT      </v>
          </cell>
          <cell r="C189">
            <v>0</v>
          </cell>
          <cell r="D189">
            <v>0</v>
          </cell>
          <cell r="E189">
            <v>0</v>
          </cell>
          <cell r="F189">
            <v>0</v>
          </cell>
          <cell r="G189">
            <v>0</v>
          </cell>
          <cell r="H189">
            <v>0</v>
          </cell>
          <cell r="I189">
            <v>0</v>
          </cell>
          <cell r="J189">
            <v>2700</v>
          </cell>
          <cell r="K189">
            <v>0</v>
          </cell>
        </row>
        <row r="190">
          <cell r="A190" t="str">
            <v>061101</v>
          </cell>
          <cell r="B190" t="str">
            <v xml:space="preserve">FALCONER      </v>
          </cell>
          <cell r="C190">
            <v>38</v>
          </cell>
          <cell r="D190">
            <v>155082</v>
          </cell>
          <cell r="E190">
            <v>65920</v>
          </cell>
          <cell r="F190">
            <v>18</v>
          </cell>
          <cell r="G190">
            <v>3662.22</v>
          </cell>
          <cell r="H190">
            <v>89162</v>
          </cell>
          <cell r="I190">
            <v>20</v>
          </cell>
          <cell r="J190">
            <v>4441.93</v>
          </cell>
          <cell r="K190">
            <v>18</v>
          </cell>
        </row>
        <row r="191">
          <cell r="A191" t="str">
            <v>590501</v>
          </cell>
          <cell r="B191" t="str">
            <v xml:space="preserve">FALLSBURGH    </v>
          </cell>
          <cell r="C191">
            <v>30</v>
          </cell>
          <cell r="D191">
            <v>145087</v>
          </cell>
          <cell r="E191">
            <v>0</v>
          </cell>
          <cell r="F191">
            <v>0</v>
          </cell>
          <cell r="G191">
            <v>0</v>
          </cell>
          <cell r="H191">
            <v>145087</v>
          </cell>
          <cell r="I191">
            <v>30</v>
          </cell>
          <cell r="J191">
            <v>4686.28</v>
          </cell>
          <cell r="K191">
            <v>0</v>
          </cell>
        </row>
        <row r="192">
          <cell r="A192" t="str">
            <v>280522</v>
          </cell>
          <cell r="B192" t="str">
            <v xml:space="preserve">FARMINGDALE   </v>
          </cell>
          <cell r="C192">
            <v>163</v>
          </cell>
          <cell r="D192">
            <v>419194</v>
          </cell>
          <cell r="E192">
            <v>132994</v>
          </cell>
          <cell r="F192">
            <v>57</v>
          </cell>
          <cell r="G192">
            <v>2333.2199999999998</v>
          </cell>
          <cell r="H192">
            <v>286200</v>
          </cell>
          <cell r="I192">
            <v>106</v>
          </cell>
          <cell r="J192">
            <v>2700</v>
          </cell>
          <cell r="K192">
            <v>57</v>
          </cell>
        </row>
        <row r="193">
          <cell r="A193" t="str">
            <v>421001</v>
          </cell>
          <cell r="B193" t="str">
            <v xml:space="preserve">FAYETTEVILLE  </v>
          </cell>
          <cell r="C193">
            <v>0</v>
          </cell>
          <cell r="D193">
            <v>0</v>
          </cell>
          <cell r="E193">
            <v>0</v>
          </cell>
          <cell r="F193">
            <v>0</v>
          </cell>
          <cell r="G193">
            <v>0</v>
          </cell>
          <cell r="H193">
            <v>0</v>
          </cell>
          <cell r="I193">
            <v>0</v>
          </cell>
          <cell r="J193">
            <v>2700</v>
          </cell>
          <cell r="K193">
            <v>0</v>
          </cell>
        </row>
        <row r="194">
          <cell r="A194" t="str">
            <v>022001</v>
          </cell>
          <cell r="B194" t="str">
            <v xml:space="preserve">FILLMORE      </v>
          </cell>
          <cell r="C194">
            <v>17</v>
          </cell>
          <cell r="D194">
            <v>101554</v>
          </cell>
          <cell r="E194">
            <v>0</v>
          </cell>
          <cell r="F194">
            <v>0</v>
          </cell>
          <cell r="G194">
            <v>0</v>
          </cell>
          <cell r="H194">
            <v>101554</v>
          </cell>
          <cell r="I194">
            <v>17</v>
          </cell>
          <cell r="J194">
            <v>5919.34</v>
          </cell>
          <cell r="K194">
            <v>0</v>
          </cell>
        </row>
        <row r="195">
          <cell r="A195" t="str">
            <v>580514</v>
          </cell>
          <cell r="B195" t="str">
            <v xml:space="preserve">FIRE ISLAND   </v>
          </cell>
          <cell r="C195">
            <v>0</v>
          </cell>
          <cell r="D195">
            <v>0</v>
          </cell>
          <cell r="E195">
            <v>0</v>
          </cell>
          <cell r="F195">
            <v>0</v>
          </cell>
          <cell r="G195">
            <v>0</v>
          </cell>
          <cell r="H195">
            <v>0</v>
          </cell>
          <cell r="I195">
            <v>0</v>
          </cell>
          <cell r="J195">
            <v>2700</v>
          </cell>
          <cell r="K195">
            <v>0</v>
          </cell>
        </row>
        <row r="196">
          <cell r="A196" t="str">
            <v>581004</v>
          </cell>
          <cell r="B196" t="str">
            <v>FISHERS ISLAND</v>
          </cell>
          <cell r="C196">
            <v>2</v>
          </cell>
          <cell r="D196">
            <v>5400</v>
          </cell>
          <cell r="E196">
            <v>0</v>
          </cell>
          <cell r="F196">
            <v>0</v>
          </cell>
          <cell r="G196">
            <v>0</v>
          </cell>
          <cell r="H196">
            <v>5400</v>
          </cell>
          <cell r="I196">
            <v>2</v>
          </cell>
          <cell r="J196">
            <v>2700</v>
          </cell>
          <cell r="K196">
            <v>0</v>
          </cell>
        </row>
        <row r="197">
          <cell r="A197" t="str">
            <v>280222</v>
          </cell>
          <cell r="B197" t="str">
            <v xml:space="preserve">FLORAL PARK   </v>
          </cell>
          <cell r="C197">
            <v>42</v>
          </cell>
          <cell r="D197">
            <v>0</v>
          </cell>
          <cell r="E197">
            <v>114756</v>
          </cell>
          <cell r="F197">
            <v>42</v>
          </cell>
          <cell r="G197">
            <v>2732.28</v>
          </cell>
          <cell r="H197">
            <v>0</v>
          </cell>
          <cell r="I197">
            <v>0</v>
          </cell>
          <cell r="J197">
            <v>2700</v>
          </cell>
          <cell r="K197">
            <v>0</v>
          </cell>
        </row>
        <row r="198">
          <cell r="A198" t="str">
            <v>442115</v>
          </cell>
          <cell r="B198" t="str">
            <v xml:space="preserve">FLORIDA       </v>
          </cell>
          <cell r="C198">
            <v>0</v>
          </cell>
          <cell r="D198">
            <v>0</v>
          </cell>
          <cell r="E198">
            <v>0</v>
          </cell>
          <cell r="F198">
            <v>0</v>
          </cell>
          <cell r="G198">
            <v>0</v>
          </cell>
          <cell r="H198">
            <v>0</v>
          </cell>
          <cell r="I198">
            <v>0</v>
          </cell>
          <cell r="J198">
            <v>2700</v>
          </cell>
          <cell r="K198">
            <v>0</v>
          </cell>
        </row>
        <row r="199">
          <cell r="A199" t="str">
            <v>270601</v>
          </cell>
          <cell r="B199" t="str">
            <v>FONDA FULTONVI</v>
          </cell>
          <cell r="C199">
            <v>31</v>
          </cell>
          <cell r="D199">
            <v>118131</v>
          </cell>
          <cell r="E199">
            <v>0</v>
          </cell>
          <cell r="F199">
            <v>0</v>
          </cell>
          <cell r="G199">
            <v>0</v>
          </cell>
          <cell r="H199">
            <v>118131</v>
          </cell>
          <cell r="I199">
            <v>31</v>
          </cell>
          <cell r="J199">
            <v>3776</v>
          </cell>
          <cell r="K199">
            <v>0</v>
          </cell>
        </row>
        <row r="200">
          <cell r="A200" t="str">
            <v>061503</v>
          </cell>
          <cell r="B200" t="str">
            <v xml:space="preserve">FORESTVILLE   </v>
          </cell>
          <cell r="C200">
            <v>19</v>
          </cell>
          <cell r="D200">
            <v>82273</v>
          </cell>
          <cell r="E200">
            <v>0</v>
          </cell>
          <cell r="F200">
            <v>0</v>
          </cell>
          <cell r="G200">
            <v>0</v>
          </cell>
          <cell r="H200">
            <v>82273</v>
          </cell>
          <cell r="I200">
            <v>19</v>
          </cell>
          <cell r="J200">
            <v>4226.3900000000003</v>
          </cell>
          <cell r="K200">
            <v>0</v>
          </cell>
        </row>
        <row r="201">
          <cell r="A201" t="str">
            <v>640502</v>
          </cell>
          <cell r="B201" t="str">
            <v xml:space="preserve">FORT ANN      </v>
          </cell>
          <cell r="C201">
            <v>19</v>
          </cell>
          <cell r="D201">
            <v>59347</v>
          </cell>
          <cell r="E201">
            <v>0</v>
          </cell>
          <cell r="F201">
            <v>0</v>
          </cell>
          <cell r="G201">
            <v>0</v>
          </cell>
          <cell r="H201">
            <v>59347</v>
          </cell>
          <cell r="I201">
            <v>19</v>
          </cell>
          <cell r="J201">
            <v>2968</v>
          </cell>
          <cell r="K201">
            <v>0</v>
          </cell>
        </row>
        <row r="202">
          <cell r="A202" t="str">
            <v>640601</v>
          </cell>
          <cell r="B202" t="str">
            <v xml:space="preserve">FORT EDWARD   </v>
          </cell>
          <cell r="C202">
            <v>22</v>
          </cell>
          <cell r="D202">
            <v>103164</v>
          </cell>
          <cell r="E202">
            <v>77916</v>
          </cell>
          <cell r="F202">
            <v>16</v>
          </cell>
          <cell r="G202">
            <v>4869.75</v>
          </cell>
          <cell r="H202">
            <v>25248</v>
          </cell>
          <cell r="I202">
            <v>6</v>
          </cell>
          <cell r="J202">
            <v>3993.2</v>
          </cell>
          <cell r="K202">
            <v>16</v>
          </cell>
        </row>
        <row r="203">
          <cell r="A203" t="str">
            <v>270701</v>
          </cell>
          <cell r="B203" t="str">
            <v xml:space="preserve">FORT PLAIN    </v>
          </cell>
          <cell r="C203">
            <v>20</v>
          </cell>
          <cell r="D203">
            <v>102972</v>
          </cell>
          <cell r="E203">
            <v>0</v>
          </cell>
          <cell r="F203">
            <v>0</v>
          </cell>
          <cell r="G203">
            <v>0</v>
          </cell>
          <cell r="H203">
            <v>102972</v>
          </cell>
          <cell r="I203">
            <v>20</v>
          </cell>
          <cell r="J203">
            <v>5051.13</v>
          </cell>
          <cell r="K203">
            <v>0</v>
          </cell>
        </row>
        <row r="204">
          <cell r="A204" t="str">
            <v>210402</v>
          </cell>
          <cell r="B204" t="str">
            <v>FRANKFORT-SCHU</v>
          </cell>
          <cell r="C204">
            <v>32</v>
          </cell>
          <cell r="D204">
            <v>111626</v>
          </cell>
          <cell r="E204">
            <v>0</v>
          </cell>
          <cell r="F204">
            <v>0</v>
          </cell>
          <cell r="G204">
            <v>0</v>
          </cell>
          <cell r="H204">
            <v>111626</v>
          </cell>
          <cell r="I204">
            <v>32</v>
          </cell>
          <cell r="J204">
            <v>3396</v>
          </cell>
          <cell r="K204">
            <v>0</v>
          </cell>
        </row>
        <row r="205">
          <cell r="A205" t="str">
            <v>120701</v>
          </cell>
          <cell r="B205" t="str">
            <v xml:space="preserve">FRANKLIN      </v>
          </cell>
          <cell r="C205">
            <v>10</v>
          </cell>
          <cell r="D205">
            <v>34623</v>
          </cell>
          <cell r="E205">
            <v>0</v>
          </cell>
          <cell r="F205">
            <v>0</v>
          </cell>
          <cell r="G205">
            <v>0</v>
          </cell>
          <cell r="H205">
            <v>34623</v>
          </cell>
          <cell r="I205">
            <v>10</v>
          </cell>
          <cell r="J205">
            <v>3310.32</v>
          </cell>
          <cell r="K205">
            <v>0</v>
          </cell>
        </row>
        <row r="206">
          <cell r="A206" t="str">
            <v>280217</v>
          </cell>
          <cell r="B206" t="str">
            <v>FRANKLIN SQUAR</v>
          </cell>
          <cell r="C206">
            <v>0</v>
          </cell>
          <cell r="D206">
            <v>0</v>
          </cell>
          <cell r="E206">
            <v>0</v>
          </cell>
          <cell r="F206">
            <v>0</v>
          </cell>
          <cell r="G206">
            <v>0</v>
          </cell>
          <cell r="H206">
            <v>0</v>
          </cell>
          <cell r="I206">
            <v>0</v>
          </cell>
          <cell r="J206">
            <v>2700</v>
          </cell>
          <cell r="K206">
            <v>0</v>
          </cell>
        </row>
        <row r="207">
          <cell r="A207" t="str">
            <v>041101</v>
          </cell>
          <cell r="B207" t="str">
            <v xml:space="preserve">FRANKLINVILLE </v>
          </cell>
          <cell r="C207">
            <v>29</v>
          </cell>
          <cell r="D207">
            <v>154154</v>
          </cell>
          <cell r="E207">
            <v>131985</v>
          </cell>
          <cell r="F207">
            <v>26</v>
          </cell>
          <cell r="G207">
            <v>5076.34</v>
          </cell>
          <cell r="H207">
            <v>22169</v>
          </cell>
          <cell r="I207">
            <v>3</v>
          </cell>
          <cell r="J207">
            <v>5923.45</v>
          </cell>
          <cell r="K207">
            <v>26</v>
          </cell>
        </row>
        <row r="208">
          <cell r="A208" t="str">
            <v>062201</v>
          </cell>
          <cell r="B208" t="str">
            <v xml:space="preserve">FREDONIA      </v>
          </cell>
          <cell r="C208">
            <v>47</v>
          </cell>
          <cell r="D208">
            <v>136560</v>
          </cell>
          <cell r="E208">
            <v>113680</v>
          </cell>
          <cell r="F208">
            <v>39</v>
          </cell>
          <cell r="G208">
            <v>2914.87</v>
          </cell>
          <cell r="H208">
            <v>22880</v>
          </cell>
          <cell r="I208">
            <v>8</v>
          </cell>
          <cell r="J208">
            <v>2860</v>
          </cell>
          <cell r="K208">
            <v>39</v>
          </cell>
        </row>
        <row r="209">
          <cell r="A209" t="str">
            <v>280209</v>
          </cell>
          <cell r="B209" t="str">
            <v xml:space="preserve">FREEPORT      </v>
          </cell>
          <cell r="C209">
            <v>303</v>
          </cell>
          <cell r="D209">
            <v>1080418</v>
          </cell>
          <cell r="E209">
            <v>1080418</v>
          </cell>
          <cell r="F209">
            <v>303</v>
          </cell>
          <cell r="G209">
            <v>3565.73</v>
          </cell>
          <cell r="H209">
            <v>0</v>
          </cell>
          <cell r="I209">
            <v>0</v>
          </cell>
          <cell r="J209">
            <v>4725.3100000000004</v>
          </cell>
          <cell r="K209">
            <v>303</v>
          </cell>
        </row>
        <row r="210">
          <cell r="A210" t="str">
            <v>060301</v>
          </cell>
          <cell r="B210" t="str">
            <v xml:space="preserve">FREWSBURG     </v>
          </cell>
          <cell r="C210">
            <v>17</v>
          </cell>
          <cell r="D210">
            <v>76768</v>
          </cell>
          <cell r="E210">
            <v>0</v>
          </cell>
          <cell r="F210">
            <v>0</v>
          </cell>
          <cell r="G210">
            <v>0</v>
          </cell>
          <cell r="H210">
            <v>76768</v>
          </cell>
          <cell r="I210">
            <v>17</v>
          </cell>
          <cell r="J210">
            <v>4289.95</v>
          </cell>
          <cell r="K210">
            <v>0</v>
          </cell>
        </row>
        <row r="211">
          <cell r="A211" t="str">
            <v>021601</v>
          </cell>
          <cell r="B211" t="str">
            <v xml:space="preserve">FRIENDSHIP    </v>
          </cell>
          <cell r="C211">
            <v>17</v>
          </cell>
          <cell r="D211">
            <v>109929</v>
          </cell>
          <cell r="E211">
            <v>0</v>
          </cell>
          <cell r="F211">
            <v>0</v>
          </cell>
          <cell r="G211">
            <v>0</v>
          </cell>
          <cell r="H211">
            <v>109929</v>
          </cell>
          <cell r="I211">
            <v>17</v>
          </cell>
          <cell r="J211">
            <v>6182.21</v>
          </cell>
          <cell r="K211">
            <v>0</v>
          </cell>
        </row>
        <row r="212">
          <cell r="A212" t="str">
            <v>141604</v>
          </cell>
          <cell r="B212" t="str">
            <v xml:space="preserve">FRONTIER      </v>
          </cell>
          <cell r="C212">
            <v>144</v>
          </cell>
          <cell r="D212">
            <v>396689</v>
          </cell>
          <cell r="E212">
            <v>202649</v>
          </cell>
          <cell r="F212">
            <v>74</v>
          </cell>
          <cell r="G212">
            <v>2738.5</v>
          </cell>
          <cell r="H212">
            <v>194040</v>
          </cell>
          <cell r="I212">
            <v>70</v>
          </cell>
          <cell r="J212">
            <v>2772</v>
          </cell>
          <cell r="K212">
            <v>74</v>
          </cell>
        </row>
        <row r="213">
          <cell r="A213" t="str">
            <v>460500</v>
          </cell>
          <cell r="B213" t="str">
            <v xml:space="preserve">FULTON        </v>
          </cell>
          <cell r="C213">
            <v>158</v>
          </cell>
          <cell r="D213">
            <v>657280</v>
          </cell>
          <cell r="E213">
            <v>455720</v>
          </cell>
          <cell r="F213">
            <v>115</v>
          </cell>
          <cell r="G213">
            <v>3962.78</v>
          </cell>
          <cell r="H213">
            <v>201560</v>
          </cell>
          <cell r="I213">
            <v>43</v>
          </cell>
          <cell r="J213">
            <v>4642.83</v>
          </cell>
          <cell r="K213">
            <v>115</v>
          </cell>
        </row>
        <row r="214">
          <cell r="A214" t="str">
            <v>520701</v>
          </cell>
          <cell r="B214" t="str">
            <v xml:space="preserve">GALWAY        </v>
          </cell>
          <cell r="C214">
            <v>0</v>
          </cell>
          <cell r="D214">
            <v>0</v>
          </cell>
          <cell r="E214">
            <v>0</v>
          </cell>
          <cell r="F214">
            <v>0</v>
          </cell>
          <cell r="G214">
            <v>0</v>
          </cell>
          <cell r="H214">
            <v>0</v>
          </cell>
          <cell r="I214">
            <v>0</v>
          </cell>
          <cell r="J214">
            <v>2744</v>
          </cell>
          <cell r="K214">
            <v>0</v>
          </cell>
        </row>
        <row r="215">
          <cell r="A215" t="str">
            <v>650902</v>
          </cell>
          <cell r="B215" t="str">
            <v xml:space="preserve">GANANDA       </v>
          </cell>
          <cell r="C215">
            <v>0</v>
          </cell>
          <cell r="D215">
            <v>0</v>
          </cell>
          <cell r="E215">
            <v>0</v>
          </cell>
          <cell r="F215">
            <v>0</v>
          </cell>
          <cell r="G215">
            <v>0</v>
          </cell>
          <cell r="H215">
            <v>0</v>
          </cell>
          <cell r="I215">
            <v>0</v>
          </cell>
          <cell r="J215">
            <v>3416</v>
          </cell>
          <cell r="K215">
            <v>0</v>
          </cell>
        </row>
        <row r="216">
          <cell r="A216" t="str">
            <v>280218</v>
          </cell>
          <cell r="B216" t="str">
            <v xml:space="preserve">GARDEN CITY   </v>
          </cell>
          <cell r="C216">
            <v>0</v>
          </cell>
          <cell r="D216">
            <v>0</v>
          </cell>
          <cell r="E216">
            <v>0</v>
          </cell>
          <cell r="F216">
            <v>0</v>
          </cell>
          <cell r="G216">
            <v>0</v>
          </cell>
          <cell r="H216">
            <v>0</v>
          </cell>
          <cell r="I216">
            <v>0</v>
          </cell>
          <cell r="J216">
            <v>2700</v>
          </cell>
          <cell r="K216">
            <v>0</v>
          </cell>
        </row>
        <row r="217">
          <cell r="A217" t="str">
            <v>480404</v>
          </cell>
          <cell r="B217" t="str">
            <v xml:space="preserve">GARRISON      </v>
          </cell>
          <cell r="C217">
            <v>0</v>
          </cell>
          <cell r="D217">
            <v>0</v>
          </cell>
          <cell r="E217">
            <v>0</v>
          </cell>
          <cell r="F217">
            <v>0</v>
          </cell>
          <cell r="G217">
            <v>0</v>
          </cell>
          <cell r="H217">
            <v>0</v>
          </cell>
          <cell r="I217">
            <v>0</v>
          </cell>
          <cell r="J217">
            <v>2700</v>
          </cell>
          <cell r="K217">
            <v>0</v>
          </cell>
        </row>
        <row r="218">
          <cell r="A218" t="str">
            <v>260401</v>
          </cell>
          <cell r="B218" t="str">
            <v xml:space="preserve">GATES CHILI   </v>
          </cell>
          <cell r="C218">
            <v>0</v>
          </cell>
          <cell r="D218">
            <v>0</v>
          </cell>
          <cell r="E218">
            <v>0</v>
          </cell>
          <cell r="F218">
            <v>0</v>
          </cell>
          <cell r="G218">
            <v>0</v>
          </cell>
          <cell r="H218">
            <v>0</v>
          </cell>
          <cell r="I218">
            <v>0</v>
          </cell>
          <cell r="J218">
            <v>2779.01</v>
          </cell>
          <cell r="K218">
            <v>0</v>
          </cell>
        </row>
        <row r="219">
          <cell r="A219" t="str">
            <v>220401</v>
          </cell>
          <cell r="B219" t="str">
            <v xml:space="preserve">GENERAL BROWN </v>
          </cell>
          <cell r="C219">
            <v>65</v>
          </cell>
          <cell r="D219">
            <v>224186</v>
          </cell>
          <cell r="E219">
            <v>181274</v>
          </cell>
          <cell r="F219">
            <v>53</v>
          </cell>
          <cell r="G219">
            <v>3420.26</v>
          </cell>
          <cell r="H219">
            <v>42912</v>
          </cell>
          <cell r="I219">
            <v>12</v>
          </cell>
          <cell r="J219">
            <v>3576</v>
          </cell>
          <cell r="K219">
            <v>53</v>
          </cell>
        </row>
        <row r="220">
          <cell r="A220" t="str">
            <v>020702</v>
          </cell>
          <cell r="B220" t="str">
            <v>GENESEE VALLEY</v>
          </cell>
          <cell r="C220">
            <v>21</v>
          </cell>
          <cell r="D220">
            <v>121139</v>
          </cell>
          <cell r="E220">
            <v>52213</v>
          </cell>
          <cell r="F220">
            <v>10</v>
          </cell>
          <cell r="G220">
            <v>5221.3</v>
          </cell>
          <cell r="H220">
            <v>68926</v>
          </cell>
          <cell r="I220">
            <v>11</v>
          </cell>
          <cell r="J220">
            <v>5845.21</v>
          </cell>
          <cell r="K220">
            <v>10</v>
          </cell>
        </row>
        <row r="221">
          <cell r="A221" t="str">
            <v>240401</v>
          </cell>
          <cell r="B221" t="str">
            <v xml:space="preserve">GENESEO       </v>
          </cell>
          <cell r="C221">
            <v>0</v>
          </cell>
          <cell r="D221">
            <v>0</v>
          </cell>
          <cell r="E221">
            <v>0</v>
          </cell>
          <cell r="F221">
            <v>0</v>
          </cell>
          <cell r="G221">
            <v>0</v>
          </cell>
          <cell r="H221">
            <v>0</v>
          </cell>
          <cell r="I221">
            <v>0</v>
          </cell>
          <cell r="J221">
            <v>2700</v>
          </cell>
          <cell r="K221">
            <v>0</v>
          </cell>
        </row>
        <row r="222">
          <cell r="A222" t="str">
            <v>430700</v>
          </cell>
          <cell r="B222" t="str">
            <v xml:space="preserve">GENEVA        </v>
          </cell>
          <cell r="C222">
            <v>90</v>
          </cell>
          <cell r="D222">
            <v>353137</v>
          </cell>
          <cell r="E222">
            <v>119311</v>
          </cell>
          <cell r="F222">
            <v>34</v>
          </cell>
          <cell r="G222">
            <v>3509.14</v>
          </cell>
          <cell r="H222">
            <v>233826</v>
          </cell>
          <cell r="I222">
            <v>56</v>
          </cell>
          <cell r="J222">
            <v>4162.63</v>
          </cell>
          <cell r="K222">
            <v>34</v>
          </cell>
        </row>
        <row r="223">
          <cell r="A223" t="str">
            <v>100902</v>
          </cell>
          <cell r="B223" t="str">
            <v xml:space="preserve">GERMANTOWN    </v>
          </cell>
          <cell r="C223">
            <v>0</v>
          </cell>
          <cell r="D223">
            <v>0</v>
          </cell>
          <cell r="E223">
            <v>0</v>
          </cell>
          <cell r="F223">
            <v>0</v>
          </cell>
          <cell r="G223">
            <v>0</v>
          </cell>
          <cell r="H223">
            <v>0</v>
          </cell>
          <cell r="I223">
            <v>0</v>
          </cell>
          <cell r="J223">
            <v>2700</v>
          </cell>
          <cell r="K223">
            <v>0</v>
          </cell>
        </row>
        <row r="224">
          <cell r="A224" t="str">
            <v>540801</v>
          </cell>
          <cell r="B224" t="str">
            <v>GILBOA CONESVI</v>
          </cell>
          <cell r="C224">
            <v>8</v>
          </cell>
          <cell r="D224">
            <v>22500</v>
          </cell>
          <cell r="E224">
            <v>0</v>
          </cell>
          <cell r="F224">
            <v>0</v>
          </cell>
          <cell r="G224">
            <v>0</v>
          </cell>
          <cell r="H224">
            <v>22500</v>
          </cell>
          <cell r="I224">
            <v>8</v>
          </cell>
          <cell r="J224">
            <v>2700</v>
          </cell>
          <cell r="K224">
            <v>0</v>
          </cell>
        </row>
        <row r="225">
          <cell r="A225" t="str">
            <v>470202</v>
          </cell>
          <cell r="B225" t="str">
            <v>GLBTSVLLE-MT U</v>
          </cell>
          <cell r="C225">
            <v>0</v>
          </cell>
          <cell r="D225">
            <v>0</v>
          </cell>
          <cell r="E225">
            <v>0</v>
          </cell>
          <cell r="F225">
            <v>0</v>
          </cell>
          <cell r="G225">
            <v>0</v>
          </cell>
          <cell r="H225">
            <v>0</v>
          </cell>
          <cell r="I225">
            <v>0</v>
          </cell>
          <cell r="J225">
            <v>3820</v>
          </cell>
          <cell r="K225">
            <v>0</v>
          </cell>
        </row>
        <row r="226">
          <cell r="A226" t="str">
            <v>280100</v>
          </cell>
          <cell r="B226" t="str">
            <v xml:space="preserve">GLEN COVE     </v>
          </cell>
          <cell r="C226">
            <v>60</v>
          </cell>
          <cell r="D226">
            <v>216147</v>
          </cell>
          <cell r="E226">
            <v>214909</v>
          </cell>
          <cell r="F226">
            <v>60</v>
          </cell>
          <cell r="G226">
            <v>3581.81</v>
          </cell>
          <cell r="H226">
            <v>1238</v>
          </cell>
          <cell r="I226">
            <v>0</v>
          </cell>
          <cell r="J226">
            <v>2700</v>
          </cell>
          <cell r="K226">
            <v>60</v>
          </cell>
        </row>
        <row r="227">
          <cell r="A227" t="str">
            <v>630300</v>
          </cell>
          <cell r="B227" t="str">
            <v xml:space="preserve">GLENS FALLS   </v>
          </cell>
          <cell r="C227">
            <v>48</v>
          </cell>
          <cell r="D227">
            <v>138432</v>
          </cell>
          <cell r="E227">
            <v>0</v>
          </cell>
          <cell r="F227">
            <v>0</v>
          </cell>
          <cell r="G227">
            <v>0</v>
          </cell>
          <cell r="H227">
            <v>138432</v>
          </cell>
          <cell r="I227">
            <v>48</v>
          </cell>
          <cell r="J227">
            <v>2884</v>
          </cell>
          <cell r="K227">
            <v>0</v>
          </cell>
        </row>
        <row r="228">
          <cell r="A228" t="str">
            <v>630918</v>
          </cell>
          <cell r="B228" t="str">
            <v>GLENS FALLS CO</v>
          </cell>
          <cell r="C228">
            <v>0</v>
          </cell>
          <cell r="D228">
            <v>0</v>
          </cell>
          <cell r="E228">
            <v>0</v>
          </cell>
          <cell r="F228">
            <v>0</v>
          </cell>
          <cell r="G228">
            <v>0</v>
          </cell>
          <cell r="H228">
            <v>0</v>
          </cell>
          <cell r="I228">
            <v>0</v>
          </cell>
          <cell r="J228">
            <v>3290</v>
          </cell>
          <cell r="K228">
            <v>0</v>
          </cell>
        </row>
        <row r="229">
          <cell r="A229" t="str">
            <v>170500</v>
          </cell>
          <cell r="B229" t="str">
            <v xml:space="preserve">GLOVERSVILLE  </v>
          </cell>
          <cell r="C229">
            <v>95</v>
          </cell>
          <cell r="D229">
            <v>499334</v>
          </cell>
          <cell r="E229">
            <v>298348</v>
          </cell>
          <cell r="F229">
            <v>53</v>
          </cell>
          <cell r="G229">
            <v>5629.2</v>
          </cell>
          <cell r="H229">
            <v>200986</v>
          </cell>
          <cell r="I229">
            <v>42</v>
          </cell>
          <cell r="J229">
            <v>4676.6499999999996</v>
          </cell>
          <cell r="K229">
            <v>53</v>
          </cell>
        </row>
        <row r="230">
          <cell r="A230" t="str">
            <v>430901</v>
          </cell>
          <cell r="B230" t="str">
            <v>GORHAM-MIDDLES</v>
          </cell>
          <cell r="C230">
            <v>33</v>
          </cell>
          <cell r="D230">
            <v>99559</v>
          </cell>
          <cell r="E230">
            <v>0</v>
          </cell>
          <cell r="F230">
            <v>0</v>
          </cell>
          <cell r="G230">
            <v>0</v>
          </cell>
          <cell r="H230">
            <v>99559</v>
          </cell>
          <cell r="I230">
            <v>33</v>
          </cell>
          <cell r="J230">
            <v>3000.38</v>
          </cell>
          <cell r="K230">
            <v>0</v>
          </cell>
        </row>
        <row r="231">
          <cell r="A231" t="str">
            <v>440601</v>
          </cell>
          <cell r="B231" t="str">
            <v xml:space="preserve">GOSHEN        </v>
          </cell>
          <cell r="C231">
            <v>0</v>
          </cell>
          <cell r="D231">
            <v>0</v>
          </cell>
          <cell r="E231">
            <v>0</v>
          </cell>
          <cell r="F231">
            <v>0</v>
          </cell>
          <cell r="G231">
            <v>0</v>
          </cell>
          <cell r="H231">
            <v>0</v>
          </cell>
          <cell r="I231">
            <v>0</v>
          </cell>
          <cell r="J231">
            <v>2700</v>
          </cell>
          <cell r="K231">
            <v>0</v>
          </cell>
        </row>
        <row r="232">
          <cell r="A232" t="str">
            <v>511101</v>
          </cell>
          <cell r="B232" t="str">
            <v xml:space="preserve">GOUVERNEUR    </v>
          </cell>
          <cell r="C232">
            <v>31</v>
          </cell>
          <cell r="D232">
            <v>331708</v>
          </cell>
          <cell r="E232">
            <v>163109</v>
          </cell>
          <cell r="F232">
            <v>0</v>
          </cell>
          <cell r="G232">
            <v>0</v>
          </cell>
          <cell r="H232">
            <v>168599</v>
          </cell>
          <cell r="I232">
            <v>31</v>
          </cell>
          <cell r="J232">
            <v>5312.39</v>
          </cell>
          <cell r="K232">
            <v>0</v>
          </cell>
        </row>
        <row r="233">
          <cell r="A233" t="str">
            <v>042801</v>
          </cell>
          <cell r="B233" t="str">
            <v xml:space="preserve">GOWANDA       </v>
          </cell>
          <cell r="C233">
            <v>34</v>
          </cell>
          <cell r="D233">
            <v>159730</v>
          </cell>
          <cell r="E233">
            <v>128738</v>
          </cell>
          <cell r="F233">
            <v>29</v>
          </cell>
          <cell r="G233">
            <v>4439.24</v>
          </cell>
          <cell r="H233">
            <v>30992</v>
          </cell>
          <cell r="I233">
            <v>5</v>
          </cell>
          <cell r="J233">
            <v>5412.6</v>
          </cell>
          <cell r="K233">
            <v>29</v>
          </cell>
        </row>
        <row r="234">
          <cell r="A234" t="str">
            <v>141501</v>
          </cell>
          <cell r="B234" t="str">
            <v xml:space="preserve">GRAND ISLAND  </v>
          </cell>
          <cell r="C234">
            <v>41</v>
          </cell>
          <cell r="D234">
            <v>110823</v>
          </cell>
          <cell r="E234">
            <v>0</v>
          </cell>
          <cell r="F234">
            <v>0</v>
          </cell>
          <cell r="G234">
            <v>0</v>
          </cell>
          <cell r="H234">
            <v>110823</v>
          </cell>
          <cell r="I234">
            <v>41</v>
          </cell>
          <cell r="J234">
            <v>2700</v>
          </cell>
          <cell r="K234">
            <v>0</v>
          </cell>
        </row>
        <row r="235">
          <cell r="A235" t="str">
            <v>640701</v>
          </cell>
          <cell r="B235" t="str">
            <v xml:space="preserve">GRANVILLE     </v>
          </cell>
          <cell r="C235">
            <v>25</v>
          </cell>
          <cell r="D235">
            <v>126560</v>
          </cell>
          <cell r="E235">
            <v>0</v>
          </cell>
          <cell r="F235">
            <v>0</v>
          </cell>
          <cell r="G235">
            <v>0</v>
          </cell>
          <cell r="H235">
            <v>126560</v>
          </cell>
          <cell r="I235">
            <v>25</v>
          </cell>
          <cell r="J235">
            <v>4873.5</v>
          </cell>
          <cell r="K235">
            <v>0</v>
          </cell>
        </row>
        <row r="236">
          <cell r="A236" t="str">
            <v>280407</v>
          </cell>
          <cell r="B236" t="str">
            <v xml:space="preserve">GREAT NECK    </v>
          </cell>
          <cell r="C236">
            <v>193</v>
          </cell>
          <cell r="D236">
            <v>654324</v>
          </cell>
          <cell r="E236">
            <v>503124</v>
          </cell>
          <cell r="F236">
            <v>137</v>
          </cell>
          <cell r="G236">
            <v>3672.43</v>
          </cell>
          <cell r="H236">
            <v>151200</v>
          </cell>
          <cell r="I236">
            <v>56</v>
          </cell>
          <cell r="J236">
            <v>2700</v>
          </cell>
          <cell r="K236">
            <v>137</v>
          </cell>
        </row>
        <row r="237">
          <cell r="A237" t="str">
            <v>260501</v>
          </cell>
          <cell r="B237" t="str">
            <v xml:space="preserve">GREECE        </v>
          </cell>
          <cell r="C237">
            <v>402</v>
          </cell>
          <cell r="D237">
            <v>1157225</v>
          </cell>
          <cell r="E237">
            <v>853594</v>
          </cell>
          <cell r="F237">
            <v>304</v>
          </cell>
          <cell r="G237">
            <v>2807.87</v>
          </cell>
          <cell r="H237">
            <v>303631</v>
          </cell>
          <cell r="I237">
            <v>98</v>
          </cell>
          <cell r="J237">
            <v>3075</v>
          </cell>
          <cell r="K237">
            <v>304</v>
          </cell>
        </row>
        <row r="238">
          <cell r="A238" t="str">
            <v>010701</v>
          </cell>
          <cell r="B238" t="str">
            <v xml:space="preserve">GREEN ISLAND  </v>
          </cell>
          <cell r="C238">
            <v>0</v>
          </cell>
          <cell r="D238">
            <v>0</v>
          </cell>
          <cell r="E238">
            <v>0</v>
          </cell>
          <cell r="F238">
            <v>0</v>
          </cell>
          <cell r="G238">
            <v>0</v>
          </cell>
          <cell r="H238">
            <v>0</v>
          </cell>
          <cell r="I238">
            <v>0</v>
          </cell>
          <cell r="J238">
            <v>3188</v>
          </cell>
          <cell r="K238">
            <v>0</v>
          </cell>
        </row>
        <row r="239">
          <cell r="A239" t="str">
            <v>660407</v>
          </cell>
          <cell r="B239" t="str">
            <v xml:space="preserve">GREENBURGH    </v>
          </cell>
          <cell r="C239">
            <v>94</v>
          </cell>
          <cell r="D239">
            <v>393733</v>
          </cell>
          <cell r="E239">
            <v>373969</v>
          </cell>
          <cell r="F239">
            <v>87</v>
          </cell>
          <cell r="G239">
            <v>4298.49</v>
          </cell>
          <cell r="H239">
            <v>19764</v>
          </cell>
          <cell r="I239">
            <v>7</v>
          </cell>
          <cell r="J239">
            <v>2700</v>
          </cell>
          <cell r="K239">
            <v>87</v>
          </cell>
        </row>
        <row r="240">
          <cell r="A240" t="str">
            <v>080601</v>
          </cell>
          <cell r="B240" t="str">
            <v xml:space="preserve">GREENE        </v>
          </cell>
          <cell r="C240">
            <v>27</v>
          </cell>
          <cell r="D240">
            <v>123521</v>
          </cell>
          <cell r="E240">
            <v>62900</v>
          </cell>
          <cell r="F240">
            <v>14</v>
          </cell>
          <cell r="G240">
            <v>4492.8500000000004</v>
          </cell>
          <cell r="H240">
            <v>60621</v>
          </cell>
          <cell r="I240">
            <v>13</v>
          </cell>
          <cell r="J240">
            <v>4516.29</v>
          </cell>
          <cell r="K240">
            <v>14</v>
          </cell>
        </row>
        <row r="241">
          <cell r="A241" t="str">
            <v>581010</v>
          </cell>
          <cell r="B241" t="str">
            <v xml:space="preserve">GREENPORT     </v>
          </cell>
          <cell r="C241">
            <v>0</v>
          </cell>
          <cell r="D241">
            <v>0</v>
          </cell>
          <cell r="E241">
            <v>0</v>
          </cell>
          <cell r="F241">
            <v>0</v>
          </cell>
          <cell r="G241">
            <v>0</v>
          </cell>
          <cell r="H241">
            <v>0</v>
          </cell>
          <cell r="I241">
            <v>0</v>
          </cell>
          <cell r="J241">
            <v>2700</v>
          </cell>
          <cell r="K241">
            <v>0</v>
          </cell>
        </row>
        <row r="242">
          <cell r="A242" t="str">
            <v>190701</v>
          </cell>
          <cell r="B242" t="str">
            <v xml:space="preserve">GREENVILLE    </v>
          </cell>
          <cell r="C242">
            <v>37</v>
          </cell>
          <cell r="D242">
            <v>110592</v>
          </cell>
          <cell r="E242">
            <v>54000</v>
          </cell>
          <cell r="F242">
            <v>17</v>
          </cell>
          <cell r="G242">
            <v>3176.47</v>
          </cell>
          <cell r="H242">
            <v>56592</v>
          </cell>
          <cell r="I242">
            <v>20</v>
          </cell>
          <cell r="J242">
            <v>2816</v>
          </cell>
          <cell r="K242">
            <v>17</v>
          </cell>
        </row>
        <row r="243">
          <cell r="A243" t="str">
            <v>640801</v>
          </cell>
          <cell r="B243" t="str">
            <v xml:space="preserve">GREENWICH     </v>
          </cell>
          <cell r="C243">
            <v>0</v>
          </cell>
          <cell r="D243">
            <v>0</v>
          </cell>
          <cell r="E243">
            <v>0</v>
          </cell>
          <cell r="F243">
            <v>0</v>
          </cell>
          <cell r="G243">
            <v>0</v>
          </cell>
          <cell r="H243">
            <v>0</v>
          </cell>
          <cell r="I243">
            <v>0</v>
          </cell>
          <cell r="J243">
            <v>3120</v>
          </cell>
          <cell r="K243">
            <v>0</v>
          </cell>
        </row>
        <row r="244">
          <cell r="A244" t="str">
            <v>442111</v>
          </cell>
          <cell r="B244" t="str">
            <v>GREENWOOD LAKE</v>
          </cell>
          <cell r="C244">
            <v>0</v>
          </cell>
          <cell r="D244">
            <v>0</v>
          </cell>
          <cell r="E244">
            <v>0</v>
          </cell>
          <cell r="F244">
            <v>0</v>
          </cell>
          <cell r="G244">
            <v>0</v>
          </cell>
          <cell r="H244">
            <v>0</v>
          </cell>
          <cell r="I244">
            <v>0</v>
          </cell>
          <cell r="J244">
            <v>2700</v>
          </cell>
          <cell r="K244">
            <v>0</v>
          </cell>
        </row>
        <row r="245">
          <cell r="A245" t="str">
            <v>081401</v>
          </cell>
          <cell r="B245" t="str">
            <v>GRGETWN-SO OTS</v>
          </cell>
          <cell r="C245">
            <v>0</v>
          </cell>
          <cell r="D245">
            <v>0</v>
          </cell>
          <cell r="E245">
            <v>0</v>
          </cell>
          <cell r="F245">
            <v>0</v>
          </cell>
          <cell r="G245">
            <v>0</v>
          </cell>
          <cell r="H245">
            <v>0</v>
          </cell>
          <cell r="I245">
            <v>0</v>
          </cell>
          <cell r="J245">
            <v>4900.6899999999996</v>
          </cell>
          <cell r="K245">
            <v>0</v>
          </cell>
        </row>
        <row r="246">
          <cell r="A246" t="str">
            <v>610501</v>
          </cell>
          <cell r="B246" t="str">
            <v xml:space="preserve">GROTON        </v>
          </cell>
          <cell r="C246">
            <v>33</v>
          </cell>
          <cell r="D246">
            <v>142701</v>
          </cell>
          <cell r="E246">
            <v>80000</v>
          </cell>
          <cell r="F246">
            <v>18</v>
          </cell>
          <cell r="G246">
            <v>4444.4399999999996</v>
          </cell>
          <cell r="H246">
            <v>62701</v>
          </cell>
          <cell r="I246">
            <v>15</v>
          </cell>
          <cell r="J246">
            <v>4000</v>
          </cell>
          <cell r="K246">
            <v>18</v>
          </cell>
        </row>
        <row r="247">
          <cell r="A247" t="str">
            <v>010802</v>
          </cell>
          <cell r="B247" t="str">
            <v xml:space="preserve">GUILDERLAND   </v>
          </cell>
          <cell r="C247">
            <v>0</v>
          </cell>
          <cell r="D247">
            <v>0</v>
          </cell>
          <cell r="E247">
            <v>0</v>
          </cell>
          <cell r="F247">
            <v>0</v>
          </cell>
          <cell r="G247">
            <v>0</v>
          </cell>
          <cell r="H247">
            <v>0</v>
          </cell>
          <cell r="I247">
            <v>0</v>
          </cell>
          <cell r="J247">
            <v>2700</v>
          </cell>
          <cell r="K247">
            <v>0</v>
          </cell>
        </row>
        <row r="248">
          <cell r="A248" t="str">
            <v>630801</v>
          </cell>
          <cell r="B248" t="str">
            <v>HADLEY LUZERNE</v>
          </cell>
          <cell r="C248">
            <v>14</v>
          </cell>
          <cell r="D248">
            <v>37800</v>
          </cell>
          <cell r="E248">
            <v>0</v>
          </cell>
          <cell r="F248">
            <v>0</v>
          </cell>
          <cell r="G248">
            <v>0</v>
          </cell>
          <cell r="H248">
            <v>37800</v>
          </cell>
          <cell r="I248">
            <v>14</v>
          </cell>
          <cell r="J248">
            <v>2700</v>
          </cell>
          <cell r="K248">
            <v>0</v>
          </cell>
        </row>
        <row r="249">
          <cell r="A249" t="str">
            <v>480401</v>
          </cell>
          <cell r="B249" t="str">
            <v xml:space="preserve">HALDANE       </v>
          </cell>
          <cell r="C249">
            <v>0</v>
          </cell>
          <cell r="D249">
            <v>0</v>
          </cell>
          <cell r="E249">
            <v>0</v>
          </cell>
          <cell r="F249">
            <v>0</v>
          </cell>
          <cell r="G249">
            <v>0</v>
          </cell>
          <cell r="H249">
            <v>0</v>
          </cell>
          <cell r="I249">
            <v>0</v>
          </cell>
          <cell r="J249">
            <v>2700</v>
          </cell>
          <cell r="K249">
            <v>0</v>
          </cell>
        </row>
        <row r="250">
          <cell r="A250" t="str">
            <v>580405</v>
          </cell>
          <cell r="B250" t="str">
            <v>HALF HOLLOW HI</v>
          </cell>
          <cell r="C250">
            <v>211</v>
          </cell>
          <cell r="D250">
            <v>588745</v>
          </cell>
          <cell r="E250">
            <v>137845</v>
          </cell>
          <cell r="F250">
            <v>44</v>
          </cell>
          <cell r="G250">
            <v>3132.84</v>
          </cell>
          <cell r="H250">
            <v>450900</v>
          </cell>
          <cell r="I250">
            <v>167</v>
          </cell>
          <cell r="J250">
            <v>2700</v>
          </cell>
          <cell r="K250">
            <v>44</v>
          </cell>
        </row>
        <row r="251">
          <cell r="A251" t="str">
            <v>141601</v>
          </cell>
          <cell r="B251" t="str">
            <v xml:space="preserve">HAMBURG       </v>
          </cell>
          <cell r="C251">
            <v>163</v>
          </cell>
          <cell r="D251">
            <v>505505</v>
          </cell>
          <cell r="E251">
            <v>486605</v>
          </cell>
          <cell r="F251">
            <v>156</v>
          </cell>
          <cell r="G251">
            <v>3119.26</v>
          </cell>
          <cell r="H251">
            <v>18900</v>
          </cell>
          <cell r="I251">
            <v>7</v>
          </cell>
          <cell r="J251">
            <v>2700</v>
          </cell>
          <cell r="K251">
            <v>156</v>
          </cell>
        </row>
        <row r="252">
          <cell r="A252" t="str">
            <v>250701</v>
          </cell>
          <cell r="B252" t="str">
            <v xml:space="preserve">HAMILTON      </v>
          </cell>
          <cell r="C252">
            <v>25</v>
          </cell>
          <cell r="D252">
            <v>69500</v>
          </cell>
          <cell r="E252">
            <v>0</v>
          </cell>
          <cell r="F252">
            <v>0</v>
          </cell>
          <cell r="G252">
            <v>0</v>
          </cell>
          <cell r="H252">
            <v>69500</v>
          </cell>
          <cell r="I252">
            <v>25</v>
          </cell>
          <cell r="J252">
            <v>2780</v>
          </cell>
          <cell r="K252">
            <v>0</v>
          </cell>
        </row>
        <row r="253">
          <cell r="A253" t="str">
            <v>511201</v>
          </cell>
          <cell r="B253" t="str">
            <v xml:space="preserve">HAMMOND       </v>
          </cell>
          <cell r="C253">
            <v>18</v>
          </cell>
          <cell r="D253">
            <v>72000</v>
          </cell>
          <cell r="E253">
            <v>0</v>
          </cell>
          <cell r="F253">
            <v>0</v>
          </cell>
          <cell r="G253">
            <v>0</v>
          </cell>
          <cell r="H253">
            <v>72000</v>
          </cell>
          <cell r="I253">
            <v>18</v>
          </cell>
          <cell r="J253">
            <v>4000</v>
          </cell>
          <cell r="K253">
            <v>0</v>
          </cell>
        </row>
        <row r="254">
          <cell r="A254" t="str">
            <v>572901</v>
          </cell>
          <cell r="B254" t="str">
            <v xml:space="preserve">HAMMONDSPORT  </v>
          </cell>
          <cell r="C254">
            <v>20</v>
          </cell>
          <cell r="D254">
            <v>54000</v>
          </cell>
          <cell r="E254">
            <v>0</v>
          </cell>
          <cell r="F254">
            <v>0</v>
          </cell>
          <cell r="G254">
            <v>0</v>
          </cell>
          <cell r="H254">
            <v>54000</v>
          </cell>
          <cell r="I254">
            <v>20</v>
          </cell>
          <cell r="J254">
            <v>2700</v>
          </cell>
          <cell r="K254">
            <v>0</v>
          </cell>
        </row>
        <row r="255">
          <cell r="A255" t="str">
            <v>580905</v>
          </cell>
          <cell r="B255" t="str">
            <v xml:space="preserve">HAMPTON BAYS  </v>
          </cell>
          <cell r="C255">
            <v>33</v>
          </cell>
          <cell r="D255">
            <v>89100</v>
          </cell>
          <cell r="E255">
            <v>0</v>
          </cell>
          <cell r="F255">
            <v>0</v>
          </cell>
          <cell r="G255">
            <v>0</v>
          </cell>
          <cell r="H255">
            <v>89100</v>
          </cell>
          <cell r="I255">
            <v>33</v>
          </cell>
          <cell r="J255">
            <v>2700</v>
          </cell>
          <cell r="K255">
            <v>0</v>
          </cell>
        </row>
        <row r="256">
          <cell r="A256" t="str">
            <v>120906</v>
          </cell>
          <cell r="B256" t="str">
            <v xml:space="preserve">HANCOCK       </v>
          </cell>
          <cell r="C256">
            <v>0</v>
          </cell>
          <cell r="D256">
            <v>0</v>
          </cell>
          <cell r="E256">
            <v>0</v>
          </cell>
          <cell r="F256">
            <v>0</v>
          </cell>
          <cell r="G256">
            <v>0</v>
          </cell>
          <cell r="H256">
            <v>0</v>
          </cell>
          <cell r="I256">
            <v>0</v>
          </cell>
          <cell r="J256">
            <v>3748.15</v>
          </cell>
          <cell r="K256">
            <v>0</v>
          </cell>
        </row>
        <row r="257">
          <cell r="A257" t="str">
            <v>460701</v>
          </cell>
          <cell r="B257" t="str">
            <v xml:space="preserve">HANNIBAL      </v>
          </cell>
          <cell r="C257">
            <v>53</v>
          </cell>
          <cell r="D257">
            <v>243526</v>
          </cell>
          <cell r="E257">
            <v>123448</v>
          </cell>
          <cell r="F257">
            <v>33</v>
          </cell>
          <cell r="G257">
            <v>3740.84</v>
          </cell>
          <cell r="H257">
            <v>120078</v>
          </cell>
          <cell r="I257">
            <v>20</v>
          </cell>
          <cell r="J257">
            <v>5750.7</v>
          </cell>
          <cell r="K257">
            <v>33</v>
          </cell>
        </row>
        <row r="258">
          <cell r="A258" t="str">
            <v>580406</v>
          </cell>
          <cell r="B258" t="str">
            <v xml:space="preserve">HARBORFIELDS  </v>
          </cell>
          <cell r="C258">
            <v>64</v>
          </cell>
          <cell r="D258">
            <v>172800</v>
          </cell>
          <cell r="E258">
            <v>0</v>
          </cell>
          <cell r="F258">
            <v>0</v>
          </cell>
          <cell r="G258">
            <v>0</v>
          </cell>
          <cell r="H258">
            <v>172800</v>
          </cell>
          <cell r="I258">
            <v>64</v>
          </cell>
          <cell r="J258">
            <v>2700</v>
          </cell>
          <cell r="K258">
            <v>0</v>
          </cell>
        </row>
        <row r="259">
          <cell r="A259" t="str">
            <v>030501</v>
          </cell>
          <cell r="B259" t="str">
            <v xml:space="preserve">HARPURSVILLE  </v>
          </cell>
          <cell r="C259">
            <v>35</v>
          </cell>
          <cell r="D259">
            <v>166175</v>
          </cell>
          <cell r="E259">
            <v>107668</v>
          </cell>
          <cell r="F259">
            <v>24</v>
          </cell>
          <cell r="G259">
            <v>4486.16</v>
          </cell>
          <cell r="H259">
            <v>58507</v>
          </cell>
          <cell r="I259">
            <v>11</v>
          </cell>
          <cell r="J259">
            <v>5150.2</v>
          </cell>
          <cell r="K259">
            <v>24</v>
          </cell>
        </row>
        <row r="260">
          <cell r="A260" t="str">
            <v>660501</v>
          </cell>
          <cell r="B260" t="str">
            <v xml:space="preserve">HARRISON      </v>
          </cell>
          <cell r="C260">
            <v>0</v>
          </cell>
          <cell r="D260">
            <v>0</v>
          </cell>
          <cell r="E260">
            <v>0</v>
          </cell>
          <cell r="F260">
            <v>0</v>
          </cell>
          <cell r="G260">
            <v>0</v>
          </cell>
          <cell r="H260">
            <v>0</v>
          </cell>
          <cell r="I260">
            <v>0</v>
          </cell>
          <cell r="J260">
            <v>2700</v>
          </cell>
          <cell r="K260">
            <v>0</v>
          </cell>
        </row>
        <row r="261">
          <cell r="A261" t="str">
            <v>230301</v>
          </cell>
          <cell r="B261" t="str">
            <v xml:space="preserve">HARRISVILLE   </v>
          </cell>
          <cell r="C261">
            <v>18</v>
          </cell>
          <cell r="D261">
            <v>79095</v>
          </cell>
          <cell r="E261">
            <v>0</v>
          </cell>
          <cell r="F261">
            <v>0</v>
          </cell>
          <cell r="G261">
            <v>0</v>
          </cell>
          <cell r="H261">
            <v>79095</v>
          </cell>
          <cell r="I261">
            <v>18</v>
          </cell>
          <cell r="J261">
            <v>4296.3599999999997</v>
          </cell>
          <cell r="K261">
            <v>0</v>
          </cell>
        </row>
        <row r="262">
          <cell r="A262" t="str">
            <v>641001</v>
          </cell>
          <cell r="B262" t="str">
            <v xml:space="preserve">HARTFORD      </v>
          </cell>
          <cell r="C262">
            <v>18</v>
          </cell>
          <cell r="D262">
            <v>73309</v>
          </cell>
          <cell r="E262">
            <v>0</v>
          </cell>
          <cell r="F262">
            <v>0</v>
          </cell>
          <cell r="G262">
            <v>0</v>
          </cell>
          <cell r="H262">
            <v>73309</v>
          </cell>
          <cell r="I262">
            <v>18</v>
          </cell>
          <cell r="J262">
            <v>4000</v>
          </cell>
          <cell r="K262">
            <v>0</v>
          </cell>
        </row>
        <row r="263">
          <cell r="A263" t="str">
            <v>660404</v>
          </cell>
          <cell r="B263" t="str">
            <v>HASTINGS ON HU</v>
          </cell>
          <cell r="C263">
            <v>0</v>
          </cell>
          <cell r="D263">
            <v>0</v>
          </cell>
          <cell r="E263">
            <v>0</v>
          </cell>
          <cell r="F263">
            <v>0</v>
          </cell>
          <cell r="G263">
            <v>0</v>
          </cell>
          <cell r="H263">
            <v>0</v>
          </cell>
          <cell r="I263">
            <v>0</v>
          </cell>
          <cell r="J263">
            <v>2700</v>
          </cell>
          <cell r="K263">
            <v>0</v>
          </cell>
        </row>
        <row r="264">
          <cell r="A264" t="str">
            <v>580506</v>
          </cell>
          <cell r="B264" t="str">
            <v xml:space="preserve">HAUPPAUGE     </v>
          </cell>
          <cell r="C264">
            <v>0</v>
          </cell>
          <cell r="D264">
            <v>0</v>
          </cell>
          <cell r="E264">
            <v>0</v>
          </cell>
          <cell r="F264">
            <v>0</v>
          </cell>
          <cell r="G264">
            <v>0</v>
          </cell>
          <cell r="H264">
            <v>0</v>
          </cell>
          <cell r="I264">
            <v>0</v>
          </cell>
          <cell r="J264">
            <v>2700</v>
          </cell>
          <cell r="K264">
            <v>0</v>
          </cell>
        </row>
        <row r="265">
          <cell r="A265" t="str">
            <v>500201</v>
          </cell>
          <cell r="B265" t="str">
            <v xml:space="preserve">HAVERSTRAW-ST </v>
          </cell>
          <cell r="C265">
            <v>283</v>
          </cell>
          <cell r="D265">
            <v>709969</v>
          </cell>
          <cell r="E265">
            <v>717946</v>
          </cell>
          <cell r="F265">
            <v>283</v>
          </cell>
          <cell r="G265">
            <v>2536.91</v>
          </cell>
          <cell r="H265">
            <v>0</v>
          </cell>
          <cell r="I265">
            <v>0</v>
          </cell>
          <cell r="J265">
            <v>2970.17</v>
          </cell>
          <cell r="K265">
            <v>282</v>
          </cell>
        </row>
        <row r="266">
          <cell r="A266" t="str">
            <v>280201</v>
          </cell>
          <cell r="B266" t="str">
            <v xml:space="preserve">HEMPSTEAD     </v>
          </cell>
          <cell r="C266">
            <v>331</v>
          </cell>
          <cell r="D266">
            <v>2087301</v>
          </cell>
          <cell r="E266">
            <v>1680255</v>
          </cell>
          <cell r="F266">
            <v>275</v>
          </cell>
          <cell r="G266">
            <v>6110.01</v>
          </cell>
          <cell r="H266">
            <v>407046</v>
          </cell>
          <cell r="I266">
            <v>56</v>
          </cell>
          <cell r="J266">
            <v>7211.86</v>
          </cell>
          <cell r="K266">
            <v>275</v>
          </cell>
        </row>
        <row r="267">
          <cell r="A267" t="str">
            <v>660203</v>
          </cell>
          <cell r="B267" t="str">
            <v>HENDRICK HUDSO</v>
          </cell>
          <cell r="C267">
            <v>0</v>
          </cell>
          <cell r="D267">
            <v>0</v>
          </cell>
          <cell r="E267">
            <v>0</v>
          </cell>
          <cell r="F267">
            <v>0</v>
          </cell>
          <cell r="G267">
            <v>0</v>
          </cell>
          <cell r="H267">
            <v>0</v>
          </cell>
          <cell r="I267">
            <v>0</v>
          </cell>
          <cell r="J267">
            <v>2700</v>
          </cell>
          <cell r="K267">
            <v>0</v>
          </cell>
        </row>
        <row r="268">
          <cell r="A268" t="str">
            <v>210601</v>
          </cell>
          <cell r="B268" t="str">
            <v xml:space="preserve">HERKIMER      </v>
          </cell>
          <cell r="C268">
            <v>16</v>
          </cell>
          <cell r="D268">
            <v>59764</v>
          </cell>
          <cell r="E268">
            <v>0</v>
          </cell>
          <cell r="F268">
            <v>0</v>
          </cell>
          <cell r="G268">
            <v>0</v>
          </cell>
          <cell r="H268">
            <v>59764</v>
          </cell>
          <cell r="I268">
            <v>16</v>
          </cell>
          <cell r="J268">
            <v>3641.46</v>
          </cell>
          <cell r="K268">
            <v>0</v>
          </cell>
        </row>
        <row r="269">
          <cell r="A269" t="str">
            <v>511301</v>
          </cell>
          <cell r="B269" t="str">
            <v xml:space="preserve">HERMON DEKALB </v>
          </cell>
          <cell r="C269">
            <v>18</v>
          </cell>
          <cell r="D269">
            <v>103377</v>
          </cell>
          <cell r="E269">
            <v>0</v>
          </cell>
          <cell r="F269">
            <v>0</v>
          </cell>
          <cell r="G269">
            <v>0</v>
          </cell>
          <cell r="H269">
            <v>103377</v>
          </cell>
          <cell r="I269">
            <v>18</v>
          </cell>
          <cell r="J269">
            <v>5443.4</v>
          </cell>
          <cell r="K269">
            <v>0</v>
          </cell>
        </row>
        <row r="270">
          <cell r="A270" t="str">
            <v>280409</v>
          </cell>
          <cell r="B270" t="str">
            <v xml:space="preserve">HERRICKS      </v>
          </cell>
          <cell r="C270">
            <v>55</v>
          </cell>
          <cell r="D270">
            <v>148500</v>
          </cell>
          <cell r="E270">
            <v>0</v>
          </cell>
          <cell r="F270">
            <v>0</v>
          </cell>
          <cell r="G270">
            <v>0</v>
          </cell>
          <cell r="H270">
            <v>148500</v>
          </cell>
          <cell r="I270">
            <v>55</v>
          </cell>
          <cell r="J270">
            <v>2700</v>
          </cell>
          <cell r="K270">
            <v>0</v>
          </cell>
        </row>
        <row r="271">
          <cell r="A271" t="str">
            <v>512404</v>
          </cell>
          <cell r="B271" t="str">
            <v xml:space="preserve">HEUVELTON     </v>
          </cell>
          <cell r="C271">
            <v>20</v>
          </cell>
          <cell r="D271">
            <v>99852</v>
          </cell>
          <cell r="E271">
            <v>52000</v>
          </cell>
          <cell r="F271">
            <v>11</v>
          </cell>
          <cell r="G271">
            <v>4727.2700000000004</v>
          </cell>
          <cell r="H271">
            <v>47852</v>
          </cell>
          <cell r="I271">
            <v>9</v>
          </cell>
          <cell r="J271">
            <v>5088.4399999999996</v>
          </cell>
          <cell r="K271">
            <v>11</v>
          </cell>
        </row>
        <row r="272">
          <cell r="A272" t="str">
            <v>280214</v>
          </cell>
          <cell r="B272" t="str">
            <v>HEWLETT WOODME</v>
          </cell>
          <cell r="C272">
            <v>114</v>
          </cell>
          <cell r="D272">
            <v>332286</v>
          </cell>
          <cell r="E272">
            <v>116286</v>
          </cell>
          <cell r="F272">
            <v>34</v>
          </cell>
          <cell r="G272">
            <v>3420.17</v>
          </cell>
          <cell r="H272">
            <v>216000</v>
          </cell>
          <cell r="I272">
            <v>80</v>
          </cell>
          <cell r="J272">
            <v>2700</v>
          </cell>
          <cell r="K272">
            <v>34</v>
          </cell>
        </row>
        <row r="273">
          <cell r="A273" t="str">
            <v>280517</v>
          </cell>
          <cell r="B273" t="str">
            <v xml:space="preserve">HICKSVILLE    </v>
          </cell>
          <cell r="C273">
            <v>0</v>
          </cell>
          <cell r="D273">
            <v>0</v>
          </cell>
          <cell r="E273">
            <v>0</v>
          </cell>
          <cell r="F273">
            <v>0</v>
          </cell>
          <cell r="G273">
            <v>0</v>
          </cell>
          <cell r="H273">
            <v>0</v>
          </cell>
          <cell r="I273">
            <v>0</v>
          </cell>
          <cell r="J273">
            <v>2700</v>
          </cell>
          <cell r="K273">
            <v>0</v>
          </cell>
        </row>
        <row r="274">
          <cell r="A274" t="str">
            <v>620803</v>
          </cell>
          <cell r="B274" t="str">
            <v xml:space="preserve">HIGHLAND      </v>
          </cell>
          <cell r="C274">
            <v>0</v>
          </cell>
          <cell r="D274">
            <v>0</v>
          </cell>
          <cell r="E274">
            <v>0</v>
          </cell>
          <cell r="F274">
            <v>0</v>
          </cell>
          <cell r="G274">
            <v>0</v>
          </cell>
          <cell r="H274">
            <v>0</v>
          </cell>
          <cell r="I274">
            <v>0</v>
          </cell>
          <cell r="J274">
            <v>2700</v>
          </cell>
          <cell r="K274">
            <v>0</v>
          </cell>
        </row>
        <row r="275">
          <cell r="A275" t="str">
            <v>440901</v>
          </cell>
          <cell r="B275" t="str">
            <v>HIGHLAND FALLS</v>
          </cell>
          <cell r="C275">
            <v>0</v>
          </cell>
          <cell r="D275">
            <v>0</v>
          </cell>
          <cell r="E275">
            <v>0</v>
          </cell>
          <cell r="F275">
            <v>0</v>
          </cell>
          <cell r="G275">
            <v>0</v>
          </cell>
          <cell r="H275">
            <v>0</v>
          </cell>
          <cell r="I275">
            <v>0</v>
          </cell>
          <cell r="J275">
            <v>3046.23</v>
          </cell>
          <cell r="K275">
            <v>0</v>
          </cell>
        </row>
        <row r="276">
          <cell r="A276" t="str">
            <v>261101</v>
          </cell>
          <cell r="B276" t="str">
            <v xml:space="preserve">HILTON        </v>
          </cell>
          <cell r="C276">
            <v>98</v>
          </cell>
          <cell r="D276">
            <v>286944</v>
          </cell>
          <cell r="E276">
            <v>0</v>
          </cell>
          <cell r="F276">
            <v>0</v>
          </cell>
          <cell r="G276">
            <v>0</v>
          </cell>
          <cell r="H276">
            <v>286944</v>
          </cell>
          <cell r="I276">
            <v>98</v>
          </cell>
          <cell r="J276">
            <v>2928</v>
          </cell>
          <cell r="K276">
            <v>0</v>
          </cell>
        </row>
        <row r="277">
          <cell r="A277" t="str">
            <v>041401</v>
          </cell>
          <cell r="B277" t="str">
            <v xml:space="preserve">HINSDALE      </v>
          </cell>
          <cell r="C277">
            <v>18</v>
          </cell>
          <cell r="D277">
            <v>98300</v>
          </cell>
          <cell r="E277">
            <v>0</v>
          </cell>
          <cell r="F277">
            <v>0</v>
          </cell>
          <cell r="G277">
            <v>0</v>
          </cell>
          <cell r="H277">
            <v>98300</v>
          </cell>
          <cell r="I277">
            <v>18</v>
          </cell>
          <cell r="J277">
            <v>5343.47</v>
          </cell>
          <cell r="K277">
            <v>0</v>
          </cell>
        </row>
        <row r="278">
          <cell r="A278" t="str">
            <v>141701</v>
          </cell>
          <cell r="B278" t="str">
            <v xml:space="preserve">HOLLAND       </v>
          </cell>
          <cell r="C278">
            <v>28</v>
          </cell>
          <cell r="D278">
            <v>84418</v>
          </cell>
          <cell r="E278">
            <v>48632</v>
          </cell>
          <cell r="F278">
            <v>16</v>
          </cell>
          <cell r="G278">
            <v>3039.5</v>
          </cell>
          <cell r="H278">
            <v>35786</v>
          </cell>
          <cell r="I278">
            <v>12</v>
          </cell>
          <cell r="J278">
            <v>2864</v>
          </cell>
          <cell r="K278">
            <v>16</v>
          </cell>
        </row>
        <row r="279">
          <cell r="A279" t="str">
            <v>412201</v>
          </cell>
          <cell r="B279" t="str">
            <v>HOLLAND PATENT</v>
          </cell>
          <cell r="C279">
            <v>18</v>
          </cell>
          <cell r="D279">
            <v>63936</v>
          </cell>
          <cell r="E279">
            <v>0</v>
          </cell>
          <cell r="F279">
            <v>0</v>
          </cell>
          <cell r="G279">
            <v>0</v>
          </cell>
          <cell r="H279">
            <v>63936</v>
          </cell>
          <cell r="I279">
            <v>18</v>
          </cell>
          <cell r="J279">
            <v>3552</v>
          </cell>
          <cell r="K279">
            <v>0</v>
          </cell>
        </row>
        <row r="280">
          <cell r="A280" t="str">
            <v>450704</v>
          </cell>
          <cell r="B280" t="str">
            <v xml:space="preserve">HOLLEY        </v>
          </cell>
          <cell r="C280">
            <v>34</v>
          </cell>
          <cell r="D280">
            <v>151148</v>
          </cell>
          <cell r="E280">
            <v>48198</v>
          </cell>
          <cell r="F280">
            <v>12</v>
          </cell>
          <cell r="G280">
            <v>4016.5</v>
          </cell>
          <cell r="H280">
            <v>102950</v>
          </cell>
          <cell r="I280">
            <v>22</v>
          </cell>
          <cell r="J280">
            <v>4524.75</v>
          </cell>
          <cell r="K280">
            <v>12</v>
          </cell>
        </row>
        <row r="281">
          <cell r="A281" t="str">
            <v>110701</v>
          </cell>
          <cell r="B281" t="str">
            <v xml:space="preserve">HOMER         </v>
          </cell>
          <cell r="C281">
            <v>0</v>
          </cell>
          <cell r="D281">
            <v>0</v>
          </cell>
          <cell r="E281">
            <v>0</v>
          </cell>
          <cell r="F281">
            <v>0</v>
          </cell>
          <cell r="G281">
            <v>0</v>
          </cell>
          <cell r="H281">
            <v>0</v>
          </cell>
          <cell r="I281">
            <v>0</v>
          </cell>
          <cell r="J281">
            <v>3784.8</v>
          </cell>
          <cell r="K281">
            <v>0</v>
          </cell>
        </row>
        <row r="282">
          <cell r="A282" t="str">
            <v>431401</v>
          </cell>
          <cell r="B282" t="str">
            <v xml:space="preserve">HONEOYE       </v>
          </cell>
          <cell r="C282">
            <v>0</v>
          </cell>
          <cell r="D282">
            <v>0</v>
          </cell>
          <cell r="E282">
            <v>0</v>
          </cell>
          <cell r="F282">
            <v>0</v>
          </cell>
          <cell r="G282">
            <v>0</v>
          </cell>
          <cell r="H282">
            <v>0</v>
          </cell>
          <cell r="I282">
            <v>0</v>
          </cell>
          <cell r="J282">
            <v>2700</v>
          </cell>
          <cell r="K282">
            <v>0</v>
          </cell>
        </row>
        <row r="283">
          <cell r="A283" t="str">
            <v>260901</v>
          </cell>
          <cell r="B283" t="str">
            <v xml:space="preserve">HONEOYE FALLS </v>
          </cell>
          <cell r="C283">
            <v>28</v>
          </cell>
          <cell r="D283">
            <v>75937</v>
          </cell>
          <cell r="E283">
            <v>0</v>
          </cell>
          <cell r="F283">
            <v>0</v>
          </cell>
          <cell r="G283">
            <v>0</v>
          </cell>
          <cell r="H283">
            <v>75937</v>
          </cell>
          <cell r="I283">
            <v>28</v>
          </cell>
          <cell r="J283">
            <v>2700</v>
          </cell>
          <cell r="K283">
            <v>0</v>
          </cell>
        </row>
        <row r="284">
          <cell r="A284" t="str">
            <v>491401</v>
          </cell>
          <cell r="B284" t="str">
            <v xml:space="preserve">HOOSIC VALLEY </v>
          </cell>
          <cell r="C284">
            <v>26</v>
          </cell>
          <cell r="D284">
            <v>87360</v>
          </cell>
          <cell r="E284">
            <v>0</v>
          </cell>
          <cell r="F284">
            <v>0</v>
          </cell>
          <cell r="G284">
            <v>0</v>
          </cell>
          <cell r="H284">
            <v>87360</v>
          </cell>
          <cell r="I284">
            <v>26</v>
          </cell>
          <cell r="J284">
            <v>3360</v>
          </cell>
          <cell r="K284">
            <v>0</v>
          </cell>
        </row>
        <row r="285">
          <cell r="A285" t="str">
            <v>490501</v>
          </cell>
          <cell r="B285" t="str">
            <v xml:space="preserve">HOOSICK FALLS </v>
          </cell>
          <cell r="C285">
            <v>33</v>
          </cell>
          <cell r="D285">
            <v>136165</v>
          </cell>
          <cell r="E285">
            <v>0</v>
          </cell>
          <cell r="F285">
            <v>0</v>
          </cell>
          <cell r="G285">
            <v>0</v>
          </cell>
          <cell r="H285">
            <v>136165</v>
          </cell>
          <cell r="I285">
            <v>33</v>
          </cell>
          <cell r="J285">
            <v>4051.36</v>
          </cell>
          <cell r="K285">
            <v>0</v>
          </cell>
        </row>
        <row r="286">
          <cell r="A286" t="str">
            <v>571800</v>
          </cell>
          <cell r="B286" t="str">
            <v xml:space="preserve">HORNELL       </v>
          </cell>
          <cell r="C286">
            <v>81</v>
          </cell>
          <cell r="D286">
            <v>362561</v>
          </cell>
          <cell r="E286">
            <v>164000</v>
          </cell>
          <cell r="F286">
            <v>39</v>
          </cell>
          <cell r="G286">
            <v>4205.12</v>
          </cell>
          <cell r="H286">
            <v>198561</v>
          </cell>
          <cell r="I286">
            <v>42</v>
          </cell>
          <cell r="J286">
            <v>4726.3100000000004</v>
          </cell>
          <cell r="K286">
            <v>39</v>
          </cell>
        </row>
        <row r="287">
          <cell r="A287" t="str">
            <v>070901</v>
          </cell>
          <cell r="B287" t="str">
            <v xml:space="preserve">HORSEHEADS    </v>
          </cell>
          <cell r="C287">
            <v>133</v>
          </cell>
          <cell r="D287">
            <v>371608</v>
          </cell>
          <cell r="E287">
            <v>190908</v>
          </cell>
          <cell r="F287">
            <v>68</v>
          </cell>
          <cell r="G287">
            <v>2807.47</v>
          </cell>
          <cell r="H287">
            <v>180700</v>
          </cell>
          <cell r="I287">
            <v>65</v>
          </cell>
          <cell r="J287">
            <v>2780</v>
          </cell>
          <cell r="K287">
            <v>68</v>
          </cell>
        </row>
        <row r="288">
          <cell r="A288" t="str">
            <v>101300</v>
          </cell>
          <cell r="B288" t="str">
            <v xml:space="preserve">HUDSON        </v>
          </cell>
          <cell r="C288">
            <v>47</v>
          </cell>
          <cell r="D288">
            <v>161330</v>
          </cell>
          <cell r="E288">
            <v>192809</v>
          </cell>
          <cell r="F288">
            <v>47</v>
          </cell>
          <cell r="G288">
            <v>4102.3100000000004</v>
          </cell>
          <cell r="H288">
            <v>0</v>
          </cell>
          <cell r="I288">
            <v>0</v>
          </cell>
          <cell r="J288">
            <v>2998.57</v>
          </cell>
          <cell r="K288">
            <v>41</v>
          </cell>
        </row>
        <row r="289">
          <cell r="A289" t="str">
            <v>641301</v>
          </cell>
          <cell r="B289" t="str">
            <v xml:space="preserve">HUDSON FALLS  </v>
          </cell>
          <cell r="C289">
            <v>66</v>
          </cell>
          <cell r="D289">
            <v>280301</v>
          </cell>
          <cell r="E289">
            <v>0</v>
          </cell>
          <cell r="F289">
            <v>0</v>
          </cell>
          <cell r="G289">
            <v>0</v>
          </cell>
          <cell r="H289">
            <v>280301</v>
          </cell>
          <cell r="I289">
            <v>66</v>
          </cell>
          <cell r="J289">
            <v>4217.75</v>
          </cell>
          <cell r="K289">
            <v>0</v>
          </cell>
        </row>
        <row r="290">
          <cell r="A290" t="str">
            <v>190901</v>
          </cell>
          <cell r="B290" t="str">
            <v>HUNTER TANNERS</v>
          </cell>
          <cell r="C290">
            <v>17</v>
          </cell>
          <cell r="D290">
            <v>45900</v>
          </cell>
          <cell r="E290">
            <v>0</v>
          </cell>
          <cell r="F290">
            <v>0</v>
          </cell>
          <cell r="G290">
            <v>0</v>
          </cell>
          <cell r="H290">
            <v>45900</v>
          </cell>
          <cell r="I290">
            <v>17</v>
          </cell>
          <cell r="J290">
            <v>2700</v>
          </cell>
          <cell r="K290">
            <v>0</v>
          </cell>
        </row>
        <row r="291">
          <cell r="A291" t="str">
            <v>580403</v>
          </cell>
          <cell r="B291" t="str">
            <v xml:space="preserve">HUNTINGTON    </v>
          </cell>
          <cell r="C291">
            <v>124</v>
          </cell>
          <cell r="D291">
            <v>335605</v>
          </cell>
          <cell r="E291">
            <v>216000</v>
          </cell>
          <cell r="F291">
            <v>80</v>
          </cell>
          <cell r="G291">
            <v>2700</v>
          </cell>
          <cell r="H291">
            <v>119605</v>
          </cell>
          <cell r="I291">
            <v>44</v>
          </cell>
          <cell r="J291">
            <v>2700</v>
          </cell>
          <cell r="K291">
            <v>80</v>
          </cell>
        </row>
        <row r="292">
          <cell r="A292" t="str">
            <v>130801</v>
          </cell>
          <cell r="B292" t="str">
            <v xml:space="preserve">HYDE PARK     </v>
          </cell>
          <cell r="C292">
            <v>0</v>
          </cell>
          <cell r="D292">
            <v>0</v>
          </cell>
          <cell r="E292">
            <v>0</v>
          </cell>
          <cell r="F292">
            <v>0</v>
          </cell>
          <cell r="G292">
            <v>0</v>
          </cell>
          <cell r="H292">
            <v>0</v>
          </cell>
          <cell r="I292">
            <v>0</v>
          </cell>
          <cell r="J292">
            <v>2700</v>
          </cell>
          <cell r="K292">
            <v>0</v>
          </cell>
        </row>
        <row r="293">
          <cell r="A293" t="str">
            <v>200401</v>
          </cell>
          <cell r="B293" t="str">
            <v xml:space="preserve">INDIAN LAKE   </v>
          </cell>
          <cell r="C293">
            <v>0</v>
          </cell>
          <cell r="D293">
            <v>0</v>
          </cell>
          <cell r="E293">
            <v>0</v>
          </cell>
          <cell r="F293">
            <v>0</v>
          </cell>
          <cell r="G293">
            <v>0</v>
          </cell>
          <cell r="H293">
            <v>0</v>
          </cell>
          <cell r="I293">
            <v>0</v>
          </cell>
          <cell r="J293">
            <v>2700</v>
          </cell>
          <cell r="K293">
            <v>0</v>
          </cell>
        </row>
        <row r="294">
          <cell r="A294" t="str">
            <v>220301</v>
          </cell>
          <cell r="B294" t="str">
            <v xml:space="preserve">INDIAN RIVER  </v>
          </cell>
          <cell r="C294">
            <v>115</v>
          </cell>
          <cell r="D294">
            <v>560236</v>
          </cell>
          <cell r="E294">
            <v>0</v>
          </cell>
          <cell r="F294">
            <v>0</v>
          </cell>
          <cell r="G294">
            <v>0</v>
          </cell>
          <cell r="H294">
            <v>560236</v>
          </cell>
          <cell r="I294">
            <v>115</v>
          </cell>
          <cell r="J294">
            <v>4871.1400000000003</v>
          </cell>
          <cell r="K294">
            <v>0</v>
          </cell>
        </row>
        <row r="295">
          <cell r="A295" t="str">
            <v>141301</v>
          </cell>
          <cell r="B295" t="str">
            <v xml:space="preserve">IROQUOIS      </v>
          </cell>
          <cell r="C295">
            <v>0</v>
          </cell>
          <cell r="D295">
            <v>0</v>
          </cell>
          <cell r="E295">
            <v>0</v>
          </cell>
          <cell r="F295">
            <v>0</v>
          </cell>
          <cell r="G295">
            <v>0</v>
          </cell>
          <cell r="H295">
            <v>0</v>
          </cell>
          <cell r="I295">
            <v>0</v>
          </cell>
          <cell r="J295">
            <v>2700</v>
          </cell>
          <cell r="K295">
            <v>0</v>
          </cell>
        </row>
        <row r="296">
          <cell r="A296" t="str">
            <v>660402</v>
          </cell>
          <cell r="B296" t="str">
            <v xml:space="preserve">IRVINGTON     </v>
          </cell>
          <cell r="C296">
            <v>0</v>
          </cell>
          <cell r="D296">
            <v>0</v>
          </cell>
          <cell r="E296">
            <v>0</v>
          </cell>
          <cell r="F296">
            <v>0</v>
          </cell>
          <cell r="G296">
            <v>0</v>
          </cell>
          <cell r="H296">
            <v>0</v>
          </cell>
          <cell r="I296">
            <v>0</v>
          </cell>
          <cell r="J296">
            <v>2700</v>
          </cell>
          <cell r="K296">
            <v>0</v>
          </cell>
        </row>
        <row r="297">
          <cell r="A297" t="str">
            <v>280231</v>
          </cell>
          <cell r="B297" t="str">
            <v xml:space="preserve">ISLAND PARK   </v>
          </cell>
          <cell r="C297">
            <v>0</v>
          </cell>
          <cell r="D297">
            <v>0</v>
          </cell>
          <cell r="E297">
            <v>0</v>
          </cell>
          <cell r="F297">
            <v>0</v>
          </cell>
          <cell r="G297">
            <v>0</v>
          </cell>
          <cell r="H297">
            <v>0</v>
          </cell>
          <cell r="I297">
            <v>0</v>
          </cell>
          <cell r="J297">
            <v>2700</v>
          </cell>
          <cell r="K297">
            <v>0</v>
          </cell>
        </row>
        <row r="298">
          <cell r="A298" t="str">
            <v>280226</v>
          </cell>
          <cell r="B298" t="str">
            <v xml:space="preserve">ISLAND TREES  </v>
          </cell>
          <cell r="C298">
            <v>0</v>
          </cell>
          <cell r="D298">
            <v>0</v>
          </cell>
          <cell r="E298">
            <v>0</v>
          </cell>
          <cell r="F298">
            <v>0</v>
          </cell>
          <cell r="G298">
            <v>0</v>
          </cell>
          <cell r="H298">
            <v>0</v>
          </cell>
          <cell r="I298">
            <v>0</v>
          </cell>
          <cell r="J298">
            <v>2700</v>
          </cell>
          <cell r="K298">
            <v>0</v>
          </cell>
        </row>
        <row r="299">
          <cell r="A299" t="str">
            <v>580502</v>
          </cell>
          <cell r="B299" t="str">
            <v xml:space="preserve">ISLIP         </v>
          </cell>
          <cell r="C299">
            <v>0</v>
          </cell>
          <cell r="D299">
            <v>0</v>
          </cell>
          <cell r="E299">
            <v>0</v>
          </cell>
          <cell r="F299">
            <v>0</v>
          </cell>
          <cell r="G299">
            <v>0</v>
          </cell>
          <cell r="H299">
            <v>0</v>
          </cell>
          <cell r="I299">
            <v>0</v>
          </cell>
          <cell r="J299">
            <v>2700</v>
          </cell>
          <cell r="K299">
            <v>0</v>
          </cell>
        </row>
        <row r="300">
          <cell r="A300" t="str">
            <v>610600</v>
          </cell>
          <cell r="B300" t="str">
            <v xml:space="preserve">ITHACA        </v>
          </cell>
          <cell r="C300">
            <v>194</v>
          </cell>
          <cell r="D300">
            <v>839552</v>
          </cell>
          <cell r="E300">
            <v>812354</v>
          </cell>
          <cell r="F300">
            <v>184</v>
          </cell>
          <cell r="G300">
            <v>4414.96</v>
          </cell>
          <cell r="H300">
            <v>27198</v>
          </cell>
          <cell r="I300">
            <v>10</v>
          </cell>
          <cell r="J300">
            <v>2700</v>
          </cell>
          <cell r="K300">
            <v>184</v>
          </cell>
        </row>
        <row r="301">
          <cell r="A301" t="str">
            <v>061700</v>
          </cell>
          <cell r="B301" t="str">
            <v xml:space="preserve">JAMESTOWN     </v>
          </cell>
          <cell r="C301">
            <v>224</v>
          </cell>
          <cell r="D301">
            <v>1013589</v>
          </cell>
          <cell r="E301">
            <v>945675</v>
          </cell>
          <cell r="F301">
            <v>212</v>
          </cell>
          <cell r="G301">
            <v>4460.7299999999996</v>
          </cell>
          <cell r="H301">
            <v>67914</v>
          </cell>
          <cell r="I301">
            <v>12</v>
          </cell>
          <cell r="J301">
            <v>5418.93</v>
          </cell>
          <cell r="K301">
            <v>212</v>
          </cell>
        </row>
        <row r="302">
          <cell r="A302" t="str">
            <v>420411</v>
          </cell>
          <cell r="B302" t="str">
            <v>JAMESVILLE-DEW</v>
          </cell>
          <cell r="C302">
            <v>0</v>
          </cell>
          <cell r="D302">
            <v>0</v>
          </cell>
          <cell r="E302">
            <v>0</v>
          </cell>
          <cell r="F302">
            <v>0</v>
          </cell>
          <cell r="G302">
            <v>0</v>
          </cell>
          <cell r="H302">
            <v>0</v>
          </cell>
          <cell r="I302">
            <v>0</v>
          </cell>
          <cell r="J302">
            <v>2700</v>
          </cell>
          <cell r="K302">
            <v>0</v>
          </cell>
        </row>
        <row r="303">
          <cell r="A303" t="str">
            <v>572702</v>
          </cell>
          <cell r="B303" t="str">
            <v>JASPER-TRPSBRG</v>
          </cell>
          <cell r="C303">
            <v>21</v>
          </cell>
          <cell r="D303">
            <v>115966</v>
          </cell>
          <cell r="E303">
            <v>72300</v>
          </cell>
          <cell r="F303">
            <v>14</v>
          </cell>
          <cell r="G303">
            <v>5164.28</v>
          </cell>
          <cell r="H303">
            <v>43666</v>
          </cell>
          <cell r="I303">
            <v>7</v>
          </cell>
          <cell r="J303">
            <v>5690.99</v>
          </cell>
          <cell r="K303">
            <v>14</v>
          </cell>
        </row>
        <row r="304">
          <cell r="A304" t="str">
            <v>540901</v>
          </cell>
          <cell r="B304" t="str">
            <v xml:space="preserve">JEFFERSON     </v>
          </cell>
          <cell r="C304">
            <v>7</v>
          </cell>
          <cell r="D304">
            <v>24724</v>
          </cell>
          <cell r="E304">
            <v>0</v>
          </cell>
          <cell r="F304">
            <v>0</v>
          </cell>
          <cell r="G304">
            <v>0</v>
          </cell>
          <cell r="H304">
            <v>24724</v>
          </cell>
          <cell r="I304">
            <v>7</v>
          </cell>
          <cell r="J304">
            <v>3532</v>
          </cell>
          <cell r="K304">
            <v>0</v>
          </cell>
        </row>
        <row r="305">
          <cell r="A305" t="str">
            <v>280515</v>
          </cell>
          <cell r="B305" t="str">
            <v xml:space="preserve">JERICHO       </v>
          </cell>
          <cell r="C305">
            <v>0</v>
          </cell>
          <cell r="D305">
            <v>0</v>
          </cell>
          <cell r="E305">
            <v>0</v>
          </cell>
          <cell r="F305">
            <v>0</v>
          </cell>
          <cell r="G305">
            <v>0</v>
          </cell>
          <cell r="H305">
            <v>0</v>
          </cell>
          <cell r="I305">
            <v>0</v>
          </cell>
          <cell r="J305">
            <v>2700</v>
          </cell>
          <cell r="K305">
            <v>0</v>
          </cell>
        </row>
        <row r="306">
          <cell r="A306" t="str">
            <v>630601</v>
          </cell>
          <cell r="B306" t="str">
            <v xml:space="preserve">JOHNSBURG     </v>
          </cell>
          <cell r="C306">
            <v>0</v>
          </cell>
          <cell r="D306">
            <v>0</v>
          </cell>
          <cell r="E306">
            <v>0</v>
          </cell>
          <cell r="F306">
            <v>0</v>
          </cell>
          <cell r="G306">
            <v>0</v>
          </cell>
          <cell r="H306">
            <v>0</v>
          </cell>
          <cell r="I306">
            <v>0</v>
          </cell>
          <cell r="J306">
            <v>2700</v>
          </cell>
          <cell r="K306">
            <v>0</v>
          </cell>
        </row>
        <row r="307">
          <cell r="A307" t="str">
            <v>031502</v>
          </cell>
          <cell r="B307" t="str">
            <v>JOHNSON   CITY</v>
          </cell>
          <cell r="C307">
            <v>79</v>
          </cell>
          <cell r="D307">
            <v>251187</v>
          </cell>
          <cell r="E307">
            <v>236804</v>
          </cell>
          <cell r="F307">
            <v>76</v>
          </cell>
          <cell r="G307">
            <v>3115.84</v>
          </cell>
          <cell r="H307">
            <v>14383</v>
          </cell>
          <cell r="I307">
            <v>3</v>
          </cell>
          <cell r="J307">
            <v>3738.58</v>
          </cell>
          <cell r="K307">
            <v>76</v>
          </cell>
        </row>
        <row r="308">
          <cell r="A308" t="str">
            <v>170600</v>
          </cell>
          <cell r="B308" t="str">
            <v xml:space="preserve">JOHNSTOWN     </v>
          </cell>
          <cell r="C308">
            <v>72</v>
          </cell>
          <cell r="D308">
            <v>276595</v>
          </cell>
          <cell r="E308">
            <v>223339</v>
          </cell>
          <cell r="F308">
            <v>58</v>
          </cell>
          <cell r="G308">
            <v>3850.67</v>
          </cell>
          <cell r="H308">
            <v>53256</v>
          </cell>
          <cell r="I308">
            <v>14</v>
          </cell>
          <cell r="J308">
            <v>3804</v>
          </cell>
          <cell r="K308">
            <v>58</v>
          </cell>
        </row>
        <row r="309">
          <cell r="A309" t="str">
            <v>420501</v>
          </cell>
          <cell r="B309" t="str">
            <v>JORDAN ELBRIDG</v>
          </cell>
          <cell r="C309">
            <v>39</v>
          </cell>
          <cell r="D309">
            <v>138372</v>
          </cell>
          <cell r="E309">
            <v>0</v>
          </cell>
          <cell r="F309">
            <v>0</v>
          </cell>
          <cell r="G309">
            <v>0</v>
          </cell>
          <cell r="H309">
            <v>138372</v>
          </cell>
          <cell r="I309">
            <v>39</v>
          </cell>
          <cell r="J309">
            <v>3548</v>
          </cell>
          <cell r="K309">
            <v>0</v>
          </cell>
        </row>
        <row r="310">
          <cell r="A310" t="str">
            <v>660101</v>
          </cell>
          <cell r="B310" t="str">
            <v>KATONAH LEWISB</v>
          </cell>
          <cell r="C310">
            <v>0</v>
          </cell>
          <cell r="D310">
            <v>0</v>
          </cell>
          <cell r="E310">
            <v>0</v>
          </cell>
          <cell r="F310">
            <v>0</v>
          </cell>
          <cell r="G310">
            <v>0</v>
          </cell>
          <cell r="H310">
            <v>0</v>
          </cell>
          <cell r="I310">
            <v>0</v>
          </cell>
          <cell r="J310">
            <v>2700</v>
          </cell>
          <cell r="K310">
            <v>0</v>
          </cell>
        </row>
        <row r="311">
          <cell r="A311" t="str">
            <v>150601</v>
          </cell>
          <cell r="B311" t="str">
            <v xml:space="preserve">KEENE         </v>
          </cell>
          <cell r="C311">
            <v>5</v>
          </cell>
          <cell r="D311">
            <v>13500</v>
          </cell>
          <cell r="E311">
            <v>0</v>
          </cell>
          <cell r="F311">
            <v>0</v>
          </cell>
          <cell r="G311">
            <v>0</v>
          </cell>
          <cell r="H311">
            <v>13500</v>
          </cell>
          <cell r="I311">
            <v>5</v>
          </cell>
          <cell r="J311">
            <v>2700</v>
          </cell>
          <cell r="K311">
            <v>0</v>
          </cell>
        </row>
        <row r="312">
          <cell r="A312" t="str">
            <v>450607</v>
          </cell>
          <cell r="B312" t="str">
            <v xml:space="preserve">KENDALL       </v>
          </cell>
          <cell r="C312">
            <v>20</v>
          </cell>
          <cell r="D312">
            <v>86793</v>
          </cell>
          <cell r="E312">
            <v>0</v>
          </cell>
          <cell r="F312">
            <v>0</v>
          </cell>
          <cell r="G312">
            <v>0</v>
          </cell>
          <cell r="H312">
            <v>86793</v>
          </cell>
          <cell r="I312">
            <v>20</v>
          </cell>
          <cell r="J312">
            <v>4220.97</v>
          </cell>
          <cell r="K312">
            <v>0</v>
          </cell>
        </row>
        <row r="313">
          <cell r="A313" t="str">
            <v>142601</v>
          </cell>
          <cell r="B313" t="str">
            <v xml:space="preserve">KENMORE       </v>
          </cell>
          <cell r="C313">
            <v>260</v>
          </cell>
          <cell r="D313">
            <v>933905</v>
          </cell>
          <cell r="E313">
            <v>543372</v>
          </cell>
          <cell r="F313">
            <v>116</v>
          </cell>
          <cell r="G313">
            <v>4684.24</v>
          </cell>
          <cell r="H313">
            <v>390533</v>
          </cell>
          <cell r="I313">
            <v>144</v>
          </cell>
          <cell r="J313">
            <v>2708</v>
          </cell>
          <cell r="K313">
            <v>116</v>
          </cell>
        </row>
        <row r="314">
          <cell r="A314" t="str">
            <v>101401</v>
          </cell>
          <cell r="B314" t="str">
            <v xml:space="preserve">KINDERHOOK    </v>
          </cell>
          <cell r="C314">
            <v>0</v>
          </cell>
          <cell r="D314">
            <v>0</v>
          </cell>
          <cell r="E314">
            <v>0</v>
          </cell>
          <cell r="F314">
            <v>0</v>
          </cell>
          <cell r="G314">
            <v>0</v>
          </cell>
          <cell r="H314">
            <v>0</v>
          </cell>
          <cell r="I314">
            <v>0</v>
          </cell>
          <cell r="J314">
            <v>2728</v>
          </cell>
          <cell r="K314">
            <v>0</v>
          </cell>
        </row>
        <row r="315">
          <cell r="A315" t="str">
            <v>580805</v>
          </cell>
          <cell r="B315" t="str">
            <v xml:space="preserve">KINGS PARK    </v>
          </cell>
          <cell r="C315">
            <v>0</v>
          </cell>
          <cell r="D315">
            <v>0</v>
          </cell>
          <cell r="E315">
            <v>0</v>
          </cell>
          <cell r="F315">
            <v>0</v>
          </cell>
          <cell r="G315">
            <v>0</v>
          </cell>
          <cell r="H315">
            <v>0</v>
          </cell>
          <cell r="I315">
            <v>0</v>
          </cell>
          <cell r="J315">
            <v>2700</v>
          </cell>
          <cell r="K315">
            <v>0</v>
          </cell>
        </row>
        <row r="316">
          <cell r="A316" t="str">
            <v>620600</v>
          </cell>
          <cell r="B316" t="str">
            <v xml:space="preserve">KINGSTON      </v>
          </cell>
          <cell r="C316">
            <v>267</v>
          </cell>
          <cell r="D316">
            <v>785700</v>
          </cell>
          <cell r="E316">
            <v>598396</v>
          </cell>
          <cell r="F316">
            <v>204</v>
          </cell>
          <cell r="G316">
            <v>2933.31</v>
          </cell>
          <cell r="H316">
            <v>187304</v>
          </cell>
          <cell r="I316">
            <v>63</v>
          </cell>
          <cell r="J316">
            <v>2957.92</v>
          </cell>
          <cell r="K316">
            <v>204</v>
          </cell>
        </row>
        <row r="317">
          <cell r="A317" t="str">
            <v>441202</v>
          </cell>
          <cell r="B317" t="str">
            <v xml:space="preserve">KIRYAS JOEL   </v>
          </cell>
          <cell r="C317">
            <v>467</v>
          </cell>
          <cell r="D317">
            <v>1347024</v>
          </cell>
          <cell r="E317">
            <v>815124</v>
          </cell>
          <cell r="F317">
            <v>270</v>
          </cell>
          <cell r="G317">
            <v>3018.97</v>
          </cell>
          <cell r="H317">
            <v>531900</v>
          </cell>
          <cell r="I317">
            <v>197</v>
          </cell>
          <cell r="J317">
            <v>2700</v>
          </cell>
          <cell r="K317">
            <v>270</v>
          </cell>
        </row>
        <row r="318">
          <cell r="A318" t="str">
            <v>221401</v>
          </cell>
          <cell r="B318" t="str">
            <v xml:space="preserve">LA FARGEVILLE </v>
          </cell>
          <cell r="C318">
            <v>23</v>
          </cell>
          <cell r="D318">
            <v>77943</v>
          </cell>
          <cell r="E318">
            <v>0</v>
          </cell>
          <cell r="F318">
            <v>0</v>
          </cell>
          <cell r="G318">
            <v>0</v>
          </cell>
          <cell r="H318">
            <v>77943</v>
          </cell>
          <cell r="I318">
            <v>23</v>
          </cell>
          <cell r="J318">
            <v>3319.54</v>
          </cell>
          <cell r="K318">
            <v>0</v>
          </cell>
        </row>
        <row r="319">
          <cell r="A319" t="str">
            <v>420807</v>
          </cell>
          <cell r="B319" t="str">
            <v xml:space="preserve">LA FAYETTE    </v>
          </cell>
          <cell r="C319">
            <v>17</v>
          </cell>
          <cell r="D319">
            <v>57019</v>
          </cell>
          <cell r="E319">
            <v>0</v>
          </cell>
          <cell r="F319">
            <v>0</v>
          </cell>
          <cell r="G319">
            <v>0</v>
          </cell>
          <cell r="H319">
            <v>57019</v>
          </cell>
          <cell r="I319">
            <v>17</v>
          </cell>
          <cell r="J319">
            <v>3280.82</v>
          </cell>
          <cell r="K319">
            <v>0</v>
          </cell>
        </row>
        <row r="320">
          <cell r="A320" t="str">
            <v>141800</v>
          </cell>
          <cell r="B320" t="str">
            <v xml:space="preserve">LACKAWANNA    </v>
          </cell>
          <cell r="C320">
            <v>103</v>
          </cell>
          <cell r="D320">
            <v>484790</v>
          </cell>
          <cell r="E320">
            <v>353446</v>
          </cell>
          <cell r="F320">
            <v>78</v>
          </cell>
          <cell r="G320">
            <v>4531.3500000000004</v>
          </cell>
          <cell r="H320">
            <v>131344</v>
          </cell>
          <cell r="I320">
            <v>25</v>
          </cell>
          <cell r="J320">
            <v>5228.91</v>
          </cell>
          <cell r="K320">
            <v>78</v>
          </cell>
        </row>
        <row r="321">
          <cell r="A321" t="str">
            <v>630701</v>
          </cell>
          <cell r="B321" t="str">
            <v xml:space="preserve">LAKE GEORGE   </v>
          </cell>
          <cell r="C321">
            <v>0</v>
          </cell>
          <cell r="D321">
            <v>0</v>
          </cell>
          <cell r="E321">
            <v>0</v>
          </cell>
          <cell r="F321">
            <v>0</v>
          </cell>
          <cell r="G321">
            <v>0</v>
          </cell>
          <cell r="H321">
            <v>0</v>
          </cell>
          <cell r="I321">
            <v>0</v>
          </cell>
          <cell r="J321">
            <v>2700</v>
          </cell>
          <cell r="K321">
            <v>0</v>
          </cell>
        </row>
        <row r="322">
          <cell r="A322" t="str">
            <v>151102</v>
          </cell>
          <cell r="B322" t="str">
            <v xml:space="preserve">LAKE PLACID   </v>
          </cell>
          <cell r="C322">
            <v>0</v>
          </cell>
          <cell r="D322">
            <v>0</v>
          </cell>
          <cell r="E322">
            <v>0</v>
          </cell>
          <cell r="F322">
            <v>0</v>
          </cell>
          <cell r="G322">
            <v>0</v>
          </cell>
          <cell r="H322">
            <v>0</v>
          </cell>
          <cell r="I322">
            <v>0</v>
          </cell>
          <cell r="J322">
            <v>2700</v>
          </cell>
          <cell r="K322">
            <v>0</v>
          </cell>
        </row>
        <row r="323">
          <cell r="A323" t="str">
            <v>200601</v>
          </cell>
          <cell r="B323" t="str">
            <v xml:space="preserve">LAKE PLEASANT </v>
          </cell>
          <cell r="C323">
            <v>7</v>
          </cell>
          <cell r="D323">
            <v>18900</v>
          </cell>
          <cell r="E323">
            <v>0</v>
          </cell>
          <cell r="F323">
            <v>0</v>
          </cell>
          <cell r="G323">
            <v>0</v>
          </cell>
          <cell r="H323">
            <v>18900</v>
          </cell>
          <cell r="I323">
            <v>7</v>
          </cell>
          <cell r="J323">
            <v>2700</v>
          </cell>
          <cell r="K323">
            <v>0</v>
          </cell>
        </row>
        <row r="324">
          <cell r="A324" t="str">
            <v>662401</v>
          </cell>
          <cell r="B324" t="str">
            <v xml:space="preserve">LAKELAND      </v>
          </cell>
          <cell r="C324">
            <v>71</v>
          </cell>
          <cell r="D324">
            <v>192247</v>
          </cell>
          <cell r="E324">
            <v>0</v>
          </cell>
          <cell r="F324">
            <v>0</v>
          </cell>
          <cell r="G324">
            <v>0</v>
          </cell>
          <cell r="H324">
            <v>192247</v>
          </cell>
          <cell r="I324">
            <v>71</v>
          </cell>
          <cell r="J324">
            <v>2700</v>
          </cell>
          <cell r="K324">
            <v>0</v>
          </cell>
        </row>
        <row r="325">
          <cell r="A325" t="str">
            <v>141901</v>
          </cell>
          <cell r="B325" t="str">
            <v xml:space="preserve">LANCASTER     </v>
          </cell>
          <cell r="C325">
            <v>126</v>
          </cell>
          <cell r="D325">
            <v>340200</v>
          </cell>
          <cell r="E325">
            <v>105300</v>
          </cell>
          <cell r="F325">
            <v>39</v>
          </cell>
          <cell r="G325">
            <v>2700</v>
          </cell>
          <cell r="H325">
            <v>234900</v>
          </cell>
          <cell r="I325">
            <v>87</v>
          </cell>
          <cell r="J325">
            <v>2700</v>
          </cell>
          <cell r="K325">
            <v>39</v>
          </cell>
        </row>
        <row r="326">
          <cell r="A326" t="str">
            <v>610801</v>
          </cell>
          <cell r="B326" t="str">
            <v xml:space="preserve">LANSING       </v>
          </cell>
          <cell r="C326">
            <v>0</v>
          </cell>
          <cell r="D326">
            <v>0</v>
          </cell>
          <cell r="E326">
            <v>0</v>
          </cell>
          <cell r="F326">
            <v>0</v>
          </cell>
          <cell r="G326">
            <v>0</v>
          </cell>
          <cell r="H326">
            <v>0</v>
          </cell>
          <cell r="I326">
            <v>0</v>
          </cell>
          <cell r="J326">
            <v>2700</v>
          </cell>
          <cell r="K326">
            <v>0</v>
          </cell>
        </row>
        <row r="327">
          <cell r="A327" t="str">
            <v>490601</v>
          </cell>
          <cell r="B327" t="str">
            <v xml:space="preserve">LANSINGBURGH  </v>
          </cell>
          <cell r="C327">
            <v>100</v>
          </cell>
          <cell r="D327">
            <v>382482</v>
          </cell>
          <cell r="E327">
            <v>215383</v>
          </cell>
          <cell r="F327">
            <v>62</v>
          </cell>
          <cell r="G327">
            <v>3473.91</v>
          </cell>
          <cell r="H327">
            <v>167099</v>
          </cell>
          <cell r="I327">
            <v>38</v>
          </cell>
          <cell r="J327">
            <v>4343.78</v>
          </cell>
          <cell r="K327">
            <v>62</v>
          </cell>
        </row>
        <row r="328">
          <cell r="A328" t="str">
            <v>470801</v>
          </cell>
          <cell r="B328" t="str">
            <v xml:space="preserve">LAURENS       </v>
          </cell>
          <cell r="C328">
            <v>0</v>
          </cell>
          <cell r="D328">
            <v>0</v>
          </cell>
          <cell r="E328">
            <v>0</v>
          </cell>
          <cell r="F328">
            <v>0</v>
          </cell>
          <cell r="G328">
            <v>0</v>
          </cell>
          <cell r="H328">
            <v>0</v>
          </cell>
          <cell r="I328">
            <v>0</v>
          </cell>
          <cell r="J328">
            <v>4269.82</v>
          </cell>
          <cell r="K328">
            <v>0</v>
          </cell>
        </row>
        <row r="329">
          <cell r="A329" t="str">
            <v>280215</v>
          </cell>
          <cell r="B329" t="str">
            <v xml:space="preserve">LAWRENCE      </v>
          </cell>
          <cell r="C329">
            <v>147</v>
          </cell>
          <cell r="D329">
            <v>589300</v>
          </cell>
          <cell r="E329">
            <v>465100</v>
          </cell>
          <cell r="F329">
            <v>101</v>
          </cell>
          <cell r="G329">
            <v>4604.95</v>
          </cell>
          <cell r="H329">
            <v>124200</v>
          </cell>
          <cell r="I329">
            <v>46</v>
          </cell>
          <cell r="J329">
            <v>2700</v>
          </cell>
          <cell r="K329">
            <v>101</v>
          </cell>
        </row>
        <row r="330">
          <cell r="A330" t="str">
            <v>181001</v>
          </cell>
          <cell r="B330" t="str">
            <v xml:space="preserve">LE ROY        </v>
          </cell>
          <cell r="C330">
            <v>25</v>
          </cell>
          <cell r="D330">
            <v>85000</v>
          </cell>
          <cell r="E330">
            <v>0</v>
          </cell>
          <cell r="F330">
            <v>0</v>
          </cell>
          <cell r="G330">
            <v>0</v>
          </cell>
          <cell r="H330">
            <v>85000</v>
          </cell>
          <cell r="I330">
            <v>25</v>
          </cell>
          <cell r="J330">
            <v>3400</v>
          </cell>
          <cell r="K330">
            <v>0</v>
          </cell>
        </row>
        <row r="331">
          <cell r="A331" t="str">
            <v>670401</v>
          </cell>
          <cell r="B331" t="str">
            <v xml:space="preserve">LETCHWORTH    </v>
          </cell>
          <cell r="C331">
            <v>0</v>
          </cell>
          <cell r="D331">
            <v>0</v>
          </cell>
          <cell r="E331">
            <v>0</v>
          </cell>
          <cell r="F331">
            <v>0</v>
          </cell>
          <cell r="G331">
            <v>0</v>
          </cell>
          <cell r="H331">
            <v>0</v>
          </cell>
          <cell r="I331">
            <v>0</v>
          </cell>
          <cell r="J331">
            <v>4763.03</v>
          </cell>
          <cell r="K331">
            <v>0</v>
          </cell>
        </row>
        <row r="332">
          <cell r="A332" t="str">
            <v>280205</v>
          </cell>
          <cell r="B332" t="str">
            <v xml:space="preserve">LEVITTOWN     </v>
          </cell>
          <cell r="C332">
            <v>135</v>
          </cell>
          <cell r="D332">
            <v>374934</v>
          </cell>
          <cell r="E332">
            <v>72534</v>
          </cell>
          <cell r="F332">
            <v>23</v>
          </cell>
          <cell r="G332">
            <v>3153.65</v>
          </cell>
          <cell r="H332">
            <v>302400</v>
          </cell>
          <cell r="I332">
            <v>112</v>
          </cell>
          <cell r="J332">
            <v>2700</v>
          </cell>
          <cell r="K332">
            <v>23</v>
          </cell>
        </row>
        <row r="333">
          <cell r="A333" t="str">
            <v>400301</v>
          </cell>
          <cell r="B333" t="str">
            <v>LEWISTON PORTE</v>
          </cell>
          <cell r="C333">
            <v>52</v>
          </cell>
          <cell r="D333">
            <v>142720</v>
          </cell>
          <cell r="E333">
            <v>56615</v>
          </cell>
          <cell r="F333">
            <v>21</v>
          </cell>
          <cell r="G333">
            <v>2695.95</v>
          </cell>
          <cell r="H333">
            <v>86105</v>
          </cell>
          <cell r="I333">
            <v>31</v>
          </cell>
          <cell r="J333">
            <v>2700</v>
          </cell>
          <cell r="K333">
            <v>21</v>
          </cell>
        </row>
        <row r="334">
          <cell r="A334" t="str">
            <v>590901</v>
          </cell>
          <cell r="B334" t="str">
            <v xml:space="preserve">LIBERTY       </v>
          </cell>
          <cell r="C334">
            <v>57</v>
          </cell>
          <cell r="D334">
            <v>237420</v>
          </cell>
          <cell r="E334">
            <v>218015</v>
          </cell>
          <cell r="F334">
            <v>54</v>
          </cell>
          <cell r="G334">
            <v>4037.31</v>
          </cell>
          <cell r="H334">
            <v>19405</v>
          </cell>
          <cell r="I334">
            <v>3</v>
          </cell>
          <cell r="J334">
            <v>5127.6499999999996</v>
          </cell>
          <cell r="K334">
            <v>54</v>
          </cell>
        </row>
        <row r="335">
          <cell r="A335" t="str">
            <v>580104</v>
          </cell>
          <cell r="B335" t="str">
            <v xml:space="preserve">LINDENHURST   </v>
          </cell>
          <cell r="C335">
            <v>0</v>
          </cell>
          <cell r="D335">
            <v>0</v>
          </cell>
          <cell r="E335">
            <v>0</v>
          </cell>
          <cell r="F335">
            <v>0</v>
          </cell>
          <cell r="G335">
            <v>0</v>
          </cell>
          <cell r="H335">
            <v>0</v>
          </cell>
          <cell r="I335">
            <v>0</v>
          </cell>
          <cell r="J335">
            <v>2700</v>
          </cell>
          <cell r="K335">
            <v>0</v>
          </cell>
        </row>
        <row r="336">
          <cell r="A336" t="str">
            <v>511602</v>
          </cell>
          <cell r="B336" t="str">
            <v xml:space="preserve">LISBON        </v>
          </cell>
          <cell r="C336">
            <v>20</v>
          </cell>
          <cell r="D336">
            <v>94222</v>
          </cell>
          <cell r="E336">
            <v>0</v>
          </cell>
          <cell r="F336">
            <v>0</v>
          </cell>
          <cell r="G336">
            <v>0</v>
          </cell>
          <cell r="H336">
            <v>94222</v>
          </cell>
          <cell r="I336">
            <v>20</v>
          </cell>
          <cell r="J336">
            <v>4553.53</v>
          </cell>
          <cell r="K336">
            <v>0</v>
          </cell>
        </row>
        <row r="337">
          <cell r="A337" t="str">
            <v>210800</v>
          </cell>
          <cell r="B337" t="str">
            <v xml:space="preserve">LITTLE FALLS  </v>
          </cell>
          <cell r="C337">
            <v>30</v>
          </cell>
          <cell r="D337">
            <v>152881</v>
          </cell>
          <cell r="E337">
            <v>70896</v>
          </cell>
          <cell r="F337">
            <v>11</v>
          </cell>
          <cell r="G337">
            <v>6445.09</v>
          </cell>
          <cell r="H337">
            <v>81985</v>
          </cell>
          <cell r="I337">
            <v>19</v>
          </cell>
          <cell r="J337">
            <v>4254.74</v>
          </cell>
          <cell r="K337">
            <v>11</v>
          </cell>
        </row>
        <row r="338">
          <cell r="A338" t="str">
            <v>421501</v>
          </cell>
          <cell r="B338" t="str">
            <v xml:space="preserve">LIVERPOOL     </v>
          </cell>
          <cell r="C338">
            <v>0</v>
          </cell>
          <cell r="D338">
            <v>0</v>
          </cell>
          <cell r="E338">
            <v>0</v>
          </cell>
          <cell r="F338">
            <v>0</v>
          </cell>
          <cell r="G338">
            <v>0</v>
          </cell>
          <cell r="H338">
            <v>0</v>
          </cell>
          <cell r="I338">
            <v>0</v>
          </cell>
          <cell r="J338">
            <v>2872</v>
          </cell>
          <cell r="K338">
            <v>0</v>
          </cell>
        </row>
        <row r="339">
          <cell r="A339" t="str">
            <v>591302</v>
          </cell>
          <cell r="B339" t="str">
            <v>LIVINGSTON MAN</v>
          </cell>
          <cell r="C339">
            <v>0</v>
          </cell>
          <cell r="D339">
            <v>0</v>
          </cell>
          <cell r="E339">
            <v>0</v>
          </cell>
          <cell r="F339">
            <v>0</v>
          </cell>
          <cell r="G339">
            <v>0</v>
          </cell>
          <cell r="H339">
            <v>0</v>
          </cell>
          <cell r="I339">
            <v>0</v>
          </cell>
          <cell r="J339">
            <v>3602.55</v>
          </cell>
          <cell r="K339">
            <v>0</v>
          </cell>
        </row>
        <row r="340">
          <cell r="A340" t="str">
            <v>240801</v>
          </cell>
          <cell r="B340" t="str">
            <v xml:space="preserve">LIVONIA       </v>
          </cell>
          <cell r="C340">
            <v>35</v>
          </cell>
          <cell r="D340">
            <v>106400</v>
          </cell>
          <cell r="E340">
            <v>0</v>
          </cell>
          <cell r="F340">
            <v>0</v>
          </cell>
          <cell r="G340">
            <v>0</v>
          </cell>
          <cell r="H340">
            <v>106400</v>
          </cell>
          <cell r="I340">
            <v>35</v>
          </cell>
          <cell r="J340">
            <v>3040</v>
          </cell>
          <cell r="K340">
            <v>0</v>
          </cell>
        </row>
        <row r="341">
          <cell r="A341" t="str">
            <v>400400</v>
          </cell>
          <cell r="B341" t="str">
            <v xml:space="preserve">LOCKPORT      </v>
          </cell>
          <cell r="C341">
            <v>195</v>
          </cell>
          <cell r="D341">
            <v>593047</v>
          </cell>
          <cell r="E341">
            <v>492602</v>
          </cell>
          <cell r="F341">
            <v>169</v>
          </cell>
          <cell r="G341">
            <v>2914.8</v>
          </cell>
          <cell r="H341">
            <v>100445</v>
          </cell>
          <cell r="I341">
            <v>26</v>
          </cell>
          <cell r="J341">
            <v>3857.16</v>
          </cell>
          <cell r="K341">
            <v>169</v>
          </cell>
        </row>
        <row r="342">
          <cell r="A342" t="str">
            <v>280503</v>
          </cell>
          <cell r="B342" t="str">
            <v xml:space="preserve">LOCUST VALLEY </v>
          </cell>
          <cell r="C342">
            <v>0</v>
          </cell>
          <cell r="D342">
            <v>0</v>
          </cell>
          <cell r="E342">
            <v>0</v>
          </cell>
          <cell r="F342">
            <v>0</v>
          </cell>
          <cell r="G342">
            <v>0</v>
          </cell>
          <cell r="H342">
            <v>0</v>
          </cell>
          <cell r="I342">
            <v>0</v>
          </cell>
          <cell r="J342">
            <v>2700</v>
          </cell>
          <cell r="K342">
            <v>0</v>
          </cell>
        </row>
        <row r="343">
          <cell r="A343" t="str">
            <v>280300</v>
          </cell>
          <cell r="B343" t="str">
            <v xml:space="preserve">LONG BEACH    </v>
          </cell>
          <cell r="C343">
            <v>196</v>
          </cell>
          <cell r="D343">
            <v>567278</v>
          </cell>
          <cell r="E343">
            <v>281078</v>
          </cell>
          <cell r="F343">
            <v>90</v>
          </cell>
          <cell r="G343">
            <v>3123.08</v>
          </cell>
          <cell r="H343">
            <v>286200</v>
          </cell>
          <cell r="I343">
            <v>106</v>
          </cell>
          <cell r="J343">
            <v>2700</v>
          </cell>
          <cell r="K343">
            <v>90</v>
          </cell>
        </row>
        <row r="344">
          <cell r="A344" t="str">
            <v>200701</v>
          </cell>
          <cell r="B344" t="str">
            <v xml:space="preserve">LONG LAKE     </v>
          </cell>
          <cell r="C344">
            <v>0</v>
          </cell>
          <cell r="D344">
            <v>0</v>
          </cell>
          <cell r="E344">
            <v>0</v>
          </cell>
          <cell r="F344">
            <v>0</v>
          </cell>
          <cell r="G344">
            <v>0</v>
          </cell>
          <cell r="H344">
            <v>0</v>
          </cell>
          <cell r="I344">
            <v>0</v>
          </cell>
          <cell r="J344">
            <v>2700</v>
          </cell>
          <cell r="K344">
            <v>0</v>
          </cell>
        </row>
        <row r="345">
          <cell r="A345" t="str">
            <v>580212</v>
          </cell>
          <cell r="B345" t="str">
            <v xml:space="preserve">LONGWOOD      </v>
          </cell>
          <cell r="C345">
            <v>237</v>
          </cell>
          <cell r="D345">
            <v>998204</v>
          </cell>
          <cell r="E345">
            <v>443129</v>
          </cell>
          <cell r="F345">
            <v>54</v>
          </cell>
          <cell r="G345">
            <v>8206.09</v>
          </cell>
          <cell r="H345">
            <v>555075</v>
          </cell>
          <cell r="I345">
            <v>183</v>
          </cell>
          <cell r="J345">
            <v>3028.57</v>
          </cell>
          <cell r="K345">
            <v>54</v>
          </cell>
        </row>
        <row r="346">
          <cell r="A346" t="str">
            <v>230901</v>
          </cell>
          <cell r="B346" t="str">
            <v xml:space="preserve">LOWVILLE      </v>
          </cell>
          <cell r="C346">
            <v>34</v>
          </cell>
          <cell r="D346">
            <v>152015</v>
          </cell>
          <cell r="E346">
            <v>0</v>
          </cell>
          <cell r="F346">
            <v>0</v>
          </cell>
          <cell r="G346">
            <v>0</v>
          </cell>
          <cell r="H346">
            <v>152015</v>
          </cell>
          <cell r="I346">
            <v>34</v>
          </cell>
          <cell r="J346">
            <v>4380.74</v>
          </cell>
          <cell r="K346">
            <v>0</v>
          </cell>
        </row>
        <row r="347">
          <cell r="A347" t="str">
            <v>221301</v>
          </cell>
          <cell r="B347" t="str">
            <v xml:space="preserve">LYME          </v>
          </cell>
          <cell r="C347">
            <v>13</v>
          </cell>
          <cell r="D347">
            <v>35649</v>
          </cell>
          <cell r="E347">
            <v>0</v>
          </cell>
          <cell r="F347">
            <v>0</v>
          </cell>
          <cell r="G347">
            <v>0</v>
          </cell>
          <cell r="H347">
            <v>35649</v>
          </cell>
          <cell r="I347">
            <v>13</v>
          </cell>
          <cell r="J347">
            <v>2700</v>
          </cell>
          <cell r="K347">
            <v>0</v>
          </cell>
        </row>
        <row r="348">
          <cell r="A348" t="str">
            <v>280220</v>
          </cell>
          <cell r="B348" t="str">
            <v xml:space="preserve">LYNBROOK      </v>
          </cell>
          <cell r="C348">
            <v>0</v>
          </cell>
          <cell r="D348">
            <v>0</v>
          </cell>
          <cell r="E348">
            <v>0</v>
          </cell>
          <cell r="F348">
            <v>0</v>
          </cell>
          <cell r="G348">
            <v>0</v>
          </cell>
          <cell r="H348">
            <v>0</v>
          </cell>
          <cell r="I348">
            <v>0</v>
          </cell>
          <cell r="J348">
            <v>2700</v>
          </cell>
          <cell r="K348">
            <v>0</v>
          </cell>
        </row>
        <row r="349">
          <cell r="A349" t="str">
            <v>421504</v>
          </cell>
          <cell r="B349" t="str">
            <v xml:space="preserve">LYNCOURT      </v>
          </cell>
          <cell r="C349">
            <v>17</v>
          </cell>
          <cell r="D349">
            <v>57810</v>
          </cell>
          <cell r="E349">
            <v>0</v>
          </cell>
          <cell r="F349">
            <v>0</v>
          </cell>
          <cell r="G349">
            <v>0</v>
          </cell>
          <cell r="H349">
            <v>57810</v>
          </cell>
          <cell r="I349">
            <v>17</v>
          </cell>
          <cell r="J349">
            <v>3396.64</v>
          </cell>
          <cell r="K349">
            <v>0</v>
          </cell>
        </row>
        <row r="350">
          <cell r="A350" t="str">
            <v>451001</v>
          </cell>
          <cell r="B350" t="str">
            <v xml:space="preserve">LYNDONVILLE   </v>
          </cell>
          <cell r="C350">
            <v>18</v>
          </cell>
          <cell r="D350">
            <v>95018</v>
          </cell>
          <cell r="E350">
            <v>0</v>
          </cell>
          <cell r="F350">
            <v>0</v>
          </cell>
          <cell r="G350">
            <v>0</v>
          </cell>
          <cell r="H350">
            <v>95018</v>
          </cell>
          <cell r="I350">
            <v>18</v>
          </cell>
          <cell r="J350">
            <v>5057.41</v>
          </cell>
          <cell r="K350">
            <v>0</v>
          </cell>
        </row>
        <row r="351">
          <cell r="A351" t="str">
            <v>650501</v>
          </cell>
          <cell r="B351" t="str">
            <v xml:space="preserve">LYONS         </v>
          </cell>
          <cell r="C351">
            <v>28</v>
          </cell>
          <cell r="D351">
            <v>138364</v>
          </cell>
          <cell r="E351">
            <v>71144</v>
          </cell>
          <cell r="F351">
            <v>16</v>
          </cell>
          <cell r="G351">
            <v>4446.5</v>
          </cell>
          <cell r="H351">
            <v>67220</v>
          </cell>
          <cell r="I351">
            <v>12</v>
          </cell>
          <cell r="J351">
            <v>5465.23</v>
          </cell>
          <cell r="K351">
            <v>16</v>
          </cell>
        </row>
        <row r="352">
          <cell r="A352" t="str">
            <v>251101</v>
          </cell>
          <cell r="B352" t="str">
            <v xml:space="preserve">MADISON       </v>
          </cell>
          <cell r="C352">
            <v>19</v>
          </cell>
          <cell r="D352">
            <v>81520</v>
          </cell>
          <cell r="E352">
            <v>0</v>
          </cell>
          <cell r="F352">
            <v>0</v>
          </cell>
          <cell r="G352">
            <v>0</v>
          </cell>
          <cell r="H352">
            <v>81520</v>
          </cell>
          <cell r="I352">
            <v>19</v>
          </cell>
          <cell r="J352">
            <v>4130.38</v>
          </cell>
          <cell r="K352">
            <v>0</v>
          </cell>
        </row>
        <row r="353">
          <cell r="A353" t="str">
            <v>511901</v>
          </cell>
          <cell r="B353" t="str">
            <v>MADRID WADDING</v>
          </cell>
          <cell r="C353">
            <v>32</v>
          </cell>
          <cell r="D353">
            <v>141019</v>
          </cell>
          <cell r="E353">
            <v>76880</v>
          </cell>
          <cell r="F353">
            <v>19</v>
          </cell>
          <cell r="G353">
            <v>4046.31</v>
          </cell>
          <cell r="H353">
            <v>64139</v>
          </cell>
          <cell r="I353">
            <v>13</v>
          </cell>
          <cell r="J353">
            <v>4588.1099999999997</v>
          </cell>
          <cell r="K353">
            <v>19</v>
          </cell>
        </row>
        <row r="354">
          <cell r="A354" t="str">
            <v>480101</v>
          </cell>
          <cell r="B354" t="str">
            <v xml:space="preserve">MAHOPAC       </v>
          </cell>
          <cell r="C354">
            <v>0</v>
          </cell>
          <cell r="D354">
            <v>0</v>
          </cell>
          <cell r="E354">
            <v>0</v>
          </cell>
          <cell r="F354">
            <v>0</v>
          </cell>
          <cell r="G354">
            <v>0</v>
          </cell>
          <cell r="H354">
            <v>0</v>
          </cell>
          <cell r="I354">
            <v>0</v>
          </cell>
          <cell r="J354">
            <v>2700</v>
          </cell>
          <cell r="K354">
            <v>0</v>
          </cell>
        </row>
        <row r="355">
          <cell r="A355" t="str">
            <v>031101</v>
          </cell>
          <cell r="B355" t="str">
            <v xml:space="preserve">MAINE ENDWELL </v>
          </cell>
          <cell r="C355">
            <v>59</v>
          </cell>
          <cell r="D355">
            <v>198332</v>
          </cell>
          <cell r="E355">
            <v>0</v>
          </cell>
          <cell r="F355">
            <v>0</v>
          </cell>
          <cell r="G355">
            <v>0</v>
          </cell>
          <cell r="H355">
            <v>198332</v>
          </cell>
          <cell r="I355">
            <v>59</v>
          </cell>
          <cell r="J355">
            <v>3348</v>
          </cell>
          <cell r="K355">
            <v>0</v>
          </cell>
        </row>
        <row r="356">
          <cell r="A356" t="str">
            <v>161501</v>
          </cell>
          <cell r="B356" t="str">
            <v xml:space="preserve">MALONE        </v>
          </cell>
          <cell r="C356">
            <v>102</v>
          </cell>
          <cell r="D356">
            <v>490300</v>
          </cell>
          <cell r="E356">
            <v>316549</v>
          </cell>
          <cell r="F356">
            <v>67</v>
          </cell>
          <cell r="G356">
            <v>4724.6099999999997</v>
          </cell>
          <cell r="H356">
            <v>173751</v>
          </cell>
          <cell r="I356">
            <v>35</v>
          </cell>
          <cell r="J356">
            <v>4931.33</v>
          </cell>
          <cell r="K356">
            <v>67</v>
          </cell>
        </row>
        <row r="357">
          <cell r="A357" t="str">
            <v>280212</v>
          </cell>
          <cell r="B357" t="str">
            <v xml:space="preserve">MALVERNE      </v>
          </cell>
          <cell r="C357">
            <v>0</v>
          </cell>
          <cell r="D357">
            <v>0</v>
          </cell>
          <cell r="E357">
            <v>0</v>
          </cell>
          <cell r="F357">
            <v>0</v>
          </cell>
          <cell r="G357">
            <v>0</v>
          </cell>
          <cell r="H357">
            <v>0</v>
          </cell>
          <cell r="I357">
            <v>0</v>
          </cell>
          <cell r="J357">
            <v>2700</v>
          </cell>
          <cell r="K357">
            <v>0</v>
          </cell>
        </row>
        <row r="358">
          <cell r="A358" t="str">
            <v>660701</v>
          </cell>
          <cell r="B358" t="str">
            <v xml:space="preserve">MAMARONECK    </v>
          </cell>
          <cell r="C358">
            <v>26</v>
          </cell>
          <cell r="D358">
            <v>313660</v>
          </cell>
          <cell r="E358">
            <v>243460</v>
          </cell>
          <cell r="F358">
            <v>0</v>
          </cell>
          <cell r="G358">
            <v>0</v>
          </cell>
          <cell r="H358">
            <v>70200</v>
          </cell>
          <cell r="I358">
            <v>26</v>
          </cell>
          <cell r="J358">
            <v>2700</v>
          </cell>
          <cell r="K358">
            <v>0</v>
          </cell>
        </row>
        <row r="359">
          <cell r="A359" t="str">
            <v>431101</v>
          </cell>
          <cell r="B359" t="str">
            <v>MANCHSTR-SHRTS</v>
          </cell>
          <cell r="C359">
            <v>17</v>
          </cell>
          <cell r="D359">
            <v>60164</v>
          </cell>
          <cell r="E359">
            <v>0</v>
          </cell>
          <cell r="F359">
            <v>0</v>
          </cell>
          <cell r="G359">
            <v>0</v>
          </cell>
          <cell r="H359">
            <v>60164</v>
          </cell>
          <cell r="I359">
            <v>17</v>
          </cell>
          <cell r="J359">
            <v>3468.11</v>
          </cell>
          <cell r="K359">
            <v>0</v>
          </cell>
        </row>
        <row r="360">
          <cell r="A360" t="str">
            <v>280406</v>
          </cell>
          <cell r="B360" t="str">
            <v xml:space="preserve">MANHASSET     </v>
          </cell>
          <cell r="C360">
            <v>0</v>
          </cell>
          <cell r="D360">
            <v>0</v>
          </cell>
          <cell r="E360">
            <v>0</v>
          </cell>
          <cell r="F360">
            <v>0</v>
          </cell>
          <cell r="G360">
            <v>0</v>
          </cell>
          <cell r="H360">
            <v>0</v>
          </cell>
          <cell r="I360">
            <v>0</v>
          </cell>
          <cell r="J360">
            <v>2700</v>
          </cell>
          <cell r="K360">
            <v>0</v>
          </cell>
        </row>
        <row r="361">
          <cell r="A361" t="str">
            <v>110901</v>
          </cell>
          <cell r="B361" t="str">
            <v xml:space="preserve">MARATHON      </v>
          </cell>
          <cell r="C361">
            <v>15</v>
          </cell>
          <cell r="D361">
            <v>85523</v>
          </cell>
          <cell r="E361">
            <v>0</v>
          </cell>
          <cell r="F361">
            <v>0</v>
          </cell>
          <cell r="G361">
            <v>0</v>
          </cell>
          <cell r="H361">
            <v>85523</v>
          </cell>
          <cell r="I361">
            <v>15</v>
          </cell>
          <cell r="J361">
            <v>5588.37</v>
          </cell>
          <cell r="K361">
            <v>0</v>
          </cell>
        </row>
        <row r="362">
          <cell r="A362" t="str">
            <v>421101</v>
          </cell>
          <cell r="B362" t="str">
            <v xml:space="preserve">MARCELLUS     </v>
          </cell>
          <cell r="C362">
            <v>0</v>
          </cell>
          <cell r="D362">
            <v>0</v>
          </cell>
          <cell r="E362">
            <v>0</v>
          </cell>
          <cell r="F362">
            <v>0</v>
          </cell>
          <cell r="G362">
            <v>0</v>
          </cell>
          <cell r="H362">
            <v>0</v>
          </cell>
          <cell r="I362">
            <v>0</v>
          </cell>
          <cell r="J362">
            <v>2948</v>
          </cell>
          <cell r="K362">
            <v>0</v>
          </cell>
        </row>
        <row r="363">
          <cell r="A363" t="str">
            <v>121401</v>
          </cell>
          <cell r="B363" t="str">
            <v xml:space="preserve">MARGARETVILLE </v>
          </cell>
          <cell r="C363">
            <v>12</v>
          </cell>
          <cell r="D363">
            <v>48000</v>
          </cell>
          <cell r="E363">
            <v>0</v>
          </cell>
          <cell r="F363">
            <v>0</v>
          </cell>
          <cell r="G363">
            <v>0</v>
          </cell>
          <cell r="H363">
            <v>48000</v>
          </cell>
          <cell r="I363">
            <v>12</v>
          </cell>
          <cell r="J363">
            <v>4000</v>
          </cell>
          <cell r="K363">
            <v>0</v>
          </cell>
        </row>
        <row r="364">
          <cell r="A364" t="str">
            <v>650701</v>
          </cell>
          <cell r="B364" t="str">
            <v xml:space="preserve">MARION        </v>
          </cell>
          <cell r="C364">
            <v>24</v>
          </cell>
          <cell r="D364">
            <v>93754</v>
          </cell>
          <cell r="E364">
            <v>0</v>
          </cell>
          <cell r="F364">
            <v>0</v>
          </cell>
          <cell r="G364">
            <v>0</v>
          </cell>
          <cell r="H364">
            <v>93754</v>
          </cell>
          <cell r="I364">
            <v>24</v>
          </cell>
          <cell r="J364">
            <v>3834.29</v>
          </cell>
          <cell r="K364">
            <v>0</v>
          </cell>
        </row>
        <row r="365">
          <cell r="A365" t="str">
            <v>621001</v>
          </cell>
          <cell r="B365" t="str">
            <v xml:space="preserve">MARLBORO      </v>
          </cell>
          <cell r="C365">
            <v>0</v>
          </cell>
          <cell r="D365">
            <v>0</v>
          </cell>
          <cell r="E365">
            <v>0</v>
          </cell>
          <cell r="F365">
            <v>0</v>
          </cell>
          <cell r="G365">
            <v>0</v>
          </cell>
          <cell r="H365">
            <v>0</v>
          </cell>
          <cell r="I365">
            <v>0</v>
          </cell>
          <cell r="J365">
            <v>2700</v>
          </cell>
          <cell r="K365">
            <v>0</v>
          </cell>
        </row>
        <row r="366">
          <cell r="A366" t="str">
            <v>140702</v>
          </cell>
          <cell r="B366" t="str">
            <v xml:space="preserve">MARYVALE      </v>
          </cell>
          <cell r="C366">
            <v>59</v>
          </cell>
          <cell r="D366">
            <v>170392</v>
          </cell>
          <cell r="E366">
            <v>0</v>
          </cell>
          <cell r="F366">
            <v>0</v>
          </cell>
          <cell r="G366">
            <v>0</v>
          </cell>
          <cell r="H366">
            <v>170392</v>
          </cell>
          <cell r="I366">
            <v>59</v>
          </cell>
          <cell r="J366">
            <v>2888</v>
          </cell>
          <cell r="K366">
            <v>0</v>
          </cell>
        </row>
        <row r="367">
          <cell r="A367" t="str">
            <v>280523</v>
          </cell>
          <cell r="B367" t="str">
            <v xml:space="preserve">MASSAPEQUA    </v>
          </cell>
          <cell r="C367">
            <v>0</v>
          </cell>
          <cell r="D367">
            <v>0</v>
          </cell>
          <cell r="E367">
            <v>0</v>
          </cell>
          <cell r="F367">
            <v>0</v>
          </cell>
          <cell r="G367">
            <v>0</v>
          </cell>
          <cell r="H367">
            <v>0</v>
          </cell>
          <cell r="I367">
            <v>0</v>
          </cell>
          <cell r="J367">
            <v>2700</v>
          </cell>
          <cell r="K367">
            <v>0</v>
          </cell>
        </row>
        <row r="368">
          <cell r="A368" t="str">
            <v>512001</v>
          </cell>
          <cell r="B368" t="str">
            <v xml:space="preserve">MASSENA       </v>
          </cell>
          <cell r="C368">
            <v>47</v>
          </cell>
          <cell r="D368">
            <v>207006</v>
          </cell>
          <cell r="E368">
            <v>0</v>
          </cell>
          <cell r="F368">
            <v>0</v>
          </cell>
          <cell r="G368">
            <v>0</v>
          </cell>
          <cell r="H368">
            <v>207006</v>
          </cell>
          <cell r="I368">
            <v>47</v>
          </cell>
          <cell r="J368">
            <v>4391.1499999999996</v>
          </cell>
          <cell r="K368">
            <v>0</v>
          </cell>
        </row>
        <row r="369">
          <cell r="A369" t="str">
            <v>581012</v>
          </cell>
          <cell r="B369" t="str">
            <v>MATTITUCK-CUTC</v>
          </cell>
          <cell r="C369">
            <v>27</v>
          </cell>
          <cell r="D369">
            <v>72900</v>
          </cell>
          <cell r="E369">
            <v>0</v>
          </cell>
          <cell r="F369">
            <v>0</v>
          </cell>
          <cell r="G369">
            <v>0</v>
          </cell>
          <cell r="H369">
            <v>72900</v>
          </cell>
          <cell r="I369">
            <v>27</v>
          </cell>
          <cell r="J369">
            <v>2700</v>
          </cell>
          <cell r="K369">
            <v>0</v>
          </cell>
        </row>
        <row r="370">
          <cell r="A370" t="str">
            <v>170801</v>
          </cell>
          <cell r="B370" t="str">
            <v xml:space="preserve">MAYFIELD      </v>
          </cell>
          <cell r="C370">
            <v>36</v>
          </cell>
          <cell r="D370">
            <v>128256</v>
          </cell>
          <cell r="E370">
            <v>75936</v>
          </cell>
          <cell r="F370">
            <v>21</v>
          </cell>
          <cell r="G370">
            <v>3616</v>
          </cell>
          <cell r="H370">
            <v>52320</v>
          </cell>
          <cell r="I370">
            <v>15</v>
          </cell>
          <cell r="J370">
            <v>3488</v>
          </cell>
          <cell r="K370">
            <v>21</v>
          </cell>
        </row>
        <row r="371">
          <cell r="A371" t="str">
            <v>110304</v>
          </cell>
          <cell r="B371" t="str">
            <v xml:space="preserve">MCGRAW        </v>
          </cell>
          <cell r="C371">
            <v>0</v>
          </cell>
          <cell r="D371">
            <v>0</v>
          </cell>
          <cell r="E371">
            <v>0</v>
          </cell>
          <cell r="F371">
            <v>0</v>
          </cell>
          <cell r="G371">
            <v>0</v>
          </cell>
          <cell r="H371">
            <v>0</v>
          </cell>
          <cell r="I371">
            <v>0</v>
          </cell>
          <cell r="J371">
            <v>5103.4799999999996</v>
          </cell>
          <cell r="K371">
            <v>0</v>
          </cell>
        </row>
        <row r="372">
          <cell r="A372" t="str">
            <v>521200</v>
          </cell>
          <cell r="B372" t="str">
            <v xml:space="preserve">MECHANICVILLE </v>
          </cell>
          <cell r="C372">
            <v>0</v>
          </cell>
          <cell r="D372">
            <v>0</v>
          </cell>
          <cell r="E372">
            <v>0</v>
          </cell>
          <cell r="F372">
            <v>0</v>
          </cell>
          <cell r="G372">
            <v>0</v>
          </cell>
          <cell r="H372">
            <v>0</v>
          </cell>
          <cell r="I372">
            <v>0</v>
          </cell>
          <cell r="J372">
            <v>2820</v>
          </cell>
          <cell r="K372">
            <v>0</v>
          </cell>
        </row>
        <row r="373">
          <cell r="A373" t="str">
            <v>450801</v>
          </cell>
          <cell r="B373" t="str">
            <v xml:space="preserve">MEDINA        </v>
          </cell>
          <cell r="C373">
            <v>56</v>
          </cell>
          <cell r="D373">
            <v>266457</v>
          </cell>
          <cell r="E373">
            <v>79366</v>
          </cell>
          <cell r="F373">
            <v>20</v>
          </cell>
          <cell r="G373">
            <v>3968.3</v>
          </cell>
          <cell r="H373">
            <v>187091</v>
          </cell>
          <cell r="I373">
            <v>36</v>
          </cell>
          <cell r="J373">
            <v>5150.76</v>
          </cell>
          <cell r="K373">
            <v>20</v>
          </cell>
        </row>
        <row r="374">
          <cell r="A374" t="str">
            <v>010615</v>
          </cell>
          <cell r="B374" t="str">
            <v xml:space="preserve">MENANDS       </v>
          </cell>
          <cell r="C374">
            <v>0</v>
          </cell>
          <cell r="D374">
            <v>0</v>
          </cell>
          <cell r="E374">
            <v>0</v>
          </cell>
          <cell r="F374">
            <v>0</v>
          </cell>
          <cell r="G374">
            <v>0</v>
          </cell>
          <cell r="H374">
            <v>0</v>
          </cell>
          <cell r="I374">
            <v>0</v>
          </cell>
          <cell r="J374">
            <v>2700</v>
          </cell>
          <cell r="K374">
            <v>0</v>
          </cell>
        </row>
        <row r="375">
          <cell r="A375" t="str">
            <v>280225</v>
          </cell>
          <cell r="B375" t="str">
            <v xml:space="preserve">MERRICK       </v>
          </cell>
          <cell r="C375">
            <v>0</v>
          </cell>
          <cell r="D375">
            <v>0</v>
          </cell>
          <cell r="E375">
            <v>0</v>
          </cell>
          <cell r="F375">
            <v>0</v>
          </cell>
          <cell r="G375">
            <v>0</v>
          </cell>
          <cell r="H375">
            <v>0</v>
          </cell>
          <cell r="I375">
            <v>0</v>
          </cell>
          <cell r="J375">
            <v>2700</v>
          </cell>
          <cell r="K375">
            <v>0</v>
          </cell>
        </row>
        <row r="376">
          <cell r="A376" t="str">
            <v>460901</v>
          </cell>
          <cell r="B376" t="str">
            <v xml:space="preserve">MEXICO        </v>
          </cell>
          <cell r="C376">
            <v>84</v>
          </cell>
          <cell r="D376">
            <v>338395</v>
          </cell>
          <cell r="E376">
            <v>156000</v>
          </cell>
          <cell r="F376">
            <v>39</v>
          </cell>
          <cell r="G376">
            <v>4000</v>
          </cell>
          <cell r="H376">
            <v>182395</v>
          </cell>
          <cell r="I376">
            <v>45</v>
          </cell>
          <cell r="J376">
            <v>4000</v>
          </cell>
          <cell r="K376">
            <v>39</v>
          </cell>
        </row>
        <row r="377">
          <cell r="A377" t="str">
            <v>580211</v>
          </cell>
          <cell r="B377" t="str">
            <v>MIDDLE COUNTRY</v>
          </cell>
          <cell r="C377">
            <v>511</v>
          </cell>
          <cell r="D377">
            <v>1283547</v>
          </cell>
          <cell r="E377">
            <v>1283547</v>
          </cell>
          <cell r="F377">
            <v>511</v>
          </cell>
          <cell r="G377">
            <v>2511.83</v>
          </cell>
          <cell r="H377">
            <v>0</v>
          </cell>
          <cell r="I377">
            <v>0</v>
          </cell>
          <cell r="J377">
            <v>2824.2</v>
          </cell>
          <cell r="K377">
            <v>511</v>
          </cell>
        </row>
        <row r="378">
          <cell r="A378" t="str">
            <v>541001</v>
          </cell>
          <cell r="B378" t="str">
            <v xml:space="preserve">MIDDLEBURGH   </v>
          </cell>
          <cell r="C378">
            <v>33</v>
          </cell>
          <cell r="D378">
            <v>117933</v>
          </cell>
          <cell r="E378">
            <v>70272</v>
          </cell>
          <cell r="F378">
            <v>20</v>
          </cell>
          <cell r="G378">
            <v>3513.6</v>
          </cell>
          <cell r="H378">
            <v>47661</v>
          </cell>
          <cell r="I378">
            <v>13</v>
          </cell>
          <cell r="J378">
            <v>3497.08</v>
          </cell>
          <cell r="K378">
            <v>20</v>
          </cell>
        </row>
        <row r="379">
          <cell r="A379" t="str">
            <v>441000</v>
          </cell>
          <cell r="B379" t="str">
            <v xml:space="preserve">MIDDLETOWN    </v>
          </cell>
          <cell r="C379">
            <v>251</v>
          </cell>
          <cell r="D379">
            <v>1061514</v>
          </cell>
          <cell r="E379">
            <v>772345</v>
          </cell>
          <cell r="F379">
            <v>197</v>
          </cell>
          <cell r="G379">
            <v>3920.53</v>
          </cell>
          <cell r="H379">
            <v>289169</v>
          </cell>
          <cell r="I379">
            <v>54</v>
          </cell>
          <cell r="J379">
            <v>5318.62</v>
          </cell>
          <cell r="K379">
            <v>197</v>
          </cell>
        </row>
        <row r="380">
          <cell r="A380" t="str">
            <v>471101</v>
          </cell>
          <cell r="B380" t="str">
            <v xml:space="preserve">MILFORD       </v>
          </cell>
          <cell r="C380">
            <v>16</v>
          </cell>
          <cell r="D380">
            <v>59175</v>
          </cell>
          <cell r="E380">
            <v>38688</v>
          </cell>
          <cell r="F380">
            <v>10</v>
          </cell>
          <cell r="G380">
            <v>3868.8</v>
          </cell>
          <cell r="H380">
            <v>20487</v>
          </cell>
          <cell r="I380">
            <v>6</v>
          </cell>
          <cell r="J380">
            <v>3387.74</v>
          </cell>
          <cell r="K380">
            <v>10</v>
          </cell>
        </row>
        <row r="381">
          <cell r="A381" t="str">
            <v>132201</v>
          </cell>
          <cell r="B381" t="str">
            <v xml:space="preserve">MILLBROOK     </v>
          </cell>
          <cell r="C381">
            <v>0</v>
          </cell>
          <cell r="D381">
            <v>0</v>
          </cell>
          <cell r="E381">
            <v>0</v>
          </cell>
          <cell r="F381">
            <v>0</v>
          </cell>
          <cell r="G381">
            <v>0</v>
          </cell>
          <cell r="H381">
            <v>0</v>
          </cell>
          <cell r="I381">
            <v>0</v>
          </cell>
          <cell r="J381">
            <v>2700</v>
          </cell>
          <cell r="K381">
            <v>0</v>
          </cell>
        </row>
        <row r="382">
          <cell r="A382" t="str">
            <v>580208</v>
          </cell>
          <cell r="B382" t="str">
            <v xml:space="preserve">MILLER PLACE  </v>
          </cell>
          <cell r="C382">
            <v>0</v>
          </cell>
          <cell r="D382">
            <v>0</v>
          </cell>
          <cell r="E382">
            <v>0</v>
          </cell>
          <cell r="F382">
            <v>0</v>
          </cell>
          <cell r="G382">
            <v>0</v>
          </cell>
          <cell r="H382">
            <v>0</v>
          </cell>
          <cell r="I382">
            <v>0</v>
          </cell>
          <cell r="J382">
            <v>2700</v>
          </cell>
          <cell r="K382">
            <v>0</v>
          </cell>
        </row>
        <row r="383">
          <cell r="A383" t="str">
            <v>280410</v>
          </cell>
          <cell r="B383" t="str">
            <v xml:space="preserve">MINEOLA       </v>
          </cell>
          <cell r="C383">
            <v>54</v>
          </cell>
          <cell r="D383">
            <v>145800</v>
          </cell>
          <cell r="E383">
            <v>0</v>
          </cell>
          <cell r="F383">
            <v>0</v>
          </cell>
          <cell r="G383">
            <v>0</v>
          </cell>
          <cell r="H383">
            <v>145800</v>
          </cell>
          <cell r="I383">
            <v>54</v>
          </cell>
          <cell r="J383">
            <v>2700</v>
          </cell>
          <cell r="K383">
            <v>0</v>
          </cell>
        </row>
        <row r="384">
          <cell r="A384" t="str">
            <v>150801</v>
          </cell>
          <cell r="B384" t="str">
            <v xml:space="preserve">MINERVA       </v>
          </cell>
          <cell r="C384">
            <v>9</v>
          </cell>
          <cell r="D384">
            <v>24300</v>
          </cell>
          <cell r="E384">
            <v>0</v>
          </cell>
          <cell r="F384">
            <v>0</v>
          </cell>
          <cell r="G384">
            <v>0</v>
          </cell>
          <cell r="H384">
            <v>24300</v>
          </cell>
          <cell r="I384">
            <v>9</v>
          </cell>
          <cell r="J384">
            <v>2700</v>
          </cell>
          <cell r="K384">
            <v>0</v>
          </cell>
        </row>
        <row r="385">
          <cell r="A385" t="str">
            <v>441101</v>
          </cell>
          <cell r="B385" t="str">
            <v>MINISINK VALLE</v>
          </cell>
          <cell r="C385">
            <v>104</v>
          </cell>
          <cell r="D385">
            <v>331118</v>
          </cell>
          <cell r="E385">
            <v>84014</v>
          </cell>
          <cell r="F385">
            <v>26</v>
          </cell>
          <cell r="G385">
            <v>3231.3</v>
          </cell>
          <cell r="H385">
            <v>247104</v>
          </cell>
          <cell r="I385">
            <v>78</v>
          </cell>
          <cell r="J385">
            <v>3168</v>
          </cell>
          <cell r="K385">
            <v>26</v>
          </cell>
        </row>
        <row r="386">
          <cell r="A386" t="str">
            <v>530515</v>
          </cell>
          <cell r="B386" t="str">
            <v xml:space="preserve">MOHONASEN     </v>
          </cell>
          <cell r="C386">
            <v>0</v>
          </cell>
          <cell r="D386">
            <v>0</v>
          </cell>
          <cell r="E386">
            <v>0</v>
          </cell>
          <cell r="F386">
            <v>0</v>
          </cell>
          <cell r="G386">
            <v>0</v>
          </cell>
          <cell r="H386">
            <v>0</v>
          </cell>
          <cell r="I386">
            <v>0</v>
          </cell>
          <cell r="J386">
            <v>3092</v>
          </cell>
          <cell r="K386">
            <v>0</v>
          </cell>
        </row>
        <row r="387">
          <cell r="A387" t="str">
            <v>441201</v>
          </cell>
          <cell r="B387" t="str">
            <v>MONROE WOODBUR</v>
          </cell>
          <cell r="C387">
            <v>0</v>
          </cell>
          <cell r="D387">
            <v>0</v>
          </cell>
          <cell r="E387">
            <v>0</v>
          </cell>
          <cell r="F387">
            <v>0</v>
          </cell>
          <cell r="G387">
            <v>0</v>
          </cell>
          <cell r="H387">
            <v>0</v>
          </cell>
          <cell r="I387">
            <v>0</v>
          </cell>
          <cell r="J387">
            <v>2700</v>
          </cell>
          <cell r="K387">
            <v>0</v>
          </cell>
        </row>
        <row r="388">
          <cell r="A388" t="str">
            <v>580306</v>
          </cell>
          <cell r="B388" t="str">
            <v xml:space="preserve">MONTAUK       </v>
          </cell>
          <cell r="C388">
            <v>12</v>
          </cell>
          <cell r="D388">
            <v>33750</v>
          </cell>
          <cell r="E388">
            <v>0</v>
          </cell>
          <cell r="F388">
            <v>0</v>
          </cell>
          <cell r="G388">
            <v>0</v>
          </cell>
          <cell r="H388">
            <v>33750</v>
          </cell>
          <cell r="I388">
            <v>12</v>
          </cell>
          <cell r="J388">
            <v>2700</v>
          </cell>
          <cell r="K388">
            <v>0</v>
          </cell>
        </row>
        <row r="389">
          <cell r="A389" t="str">
            <v>591401</v>
          </cell>
          <cell r="B389" t="str">
            <v xml:space="preserve">MONTICELLO    </v>
          </cell>
          <cell r="C389">
            <v>93</v>
          </cell>
          <cell r="D389">
            <v>446569</v>
          </cell>
          <cell r="E389">
            <v>232200</v>
          </cell>
          <cell r="F389">
            <v>33</v>
          </cell>
          <cell r="G389">
            <v>7036.36</v>
          </cell>
          <cell r="H389">
            <v>214369</v>
          </cell>
          <cell r="I389">
            <v>60</v>
          </cell>
          <cell r="J389">
            <v>3537.33</v>
          </cell>
          <cell r="K389">
            <v>33</v>
          </cell>
        </row>
        <row r="390">
          <cell r="A390" t="str">
            <v>051301</v>
          </cell>
          <cell r="B390" t="str">
            <v xml:space="preserve">MORAVIA       </v>
          </cell>
          <cell r="C390">
            <v>35</v>
          </cell>
          <cell r="D390">
            <v>129511</v>
          </cell>
          <cell r="E390">
            <v>65539</v>
          </cell>
          <cell r="F390">
            <v>18</v>
          </cell>
          <cell r="G390">
            <v>3641.05</v>
          </cell>
          <cell r="H390">
            <v>63972</v>
          </cell>
          <cell r="I390">
            <v>17</v>
          </cell>
          <cell r="J390">
            <v>3584.88</v>
          </cell>
          <cell r="K390">
            <v>18</v>
          </cell>
        </row>
        <row r="391">
          <cell r="A391" t="str">
            <v>150901</v>
          </cell>
          <cell r="B391" t="str">
            <v xml:space="preserve">MORIAH        </v>
          </cell>
          <cell r="C391">
            <v>28</v>
          </cell>
          <cell r="D391">
            <v>163268</v>
          </cell>
          <cell r="E391">
            <v>88184</v>
          </cell>
          <cell r="F391">
            <v>14</v>
          </cell>
          <cell r="G391">
            <v>6298.85</v>
          </cell>
          <cell r="H391">
            <v>75084</v>
          </cell>
          <cell r="I391">
            <v>14</v>
          </cell>
          <cell r="J391">
            <v>5245.62</v>
          </cell>
          <cell r="K391">
            <v>14</v>
          </cell>
        </row>
        <row r="392">
          <cell r="A392" t="str">
            <v>471201</v>
          </cell>
          <cell r="B392" t="str">
            <v xml:space="preserve">MORRIS        </v>
          </cell>
          <cell r="C392">
            <v>18</v>
          </cell>
          <cell r="D392">
            <v>90166</v>
          </cell>
          <cell r="E392">
            <v>0</v>
          </cell>
          <cell r="F392">
            <v>0</v>
          </cell>
          <cell r="G392">
            <v>0</v>
          </cell>
          <cell r="H392">
            <v>90166</v>
          </cell>
          <cell r="I392">
            <v>18</v>
          </cell>
          <cell r="J392">
            <v>4935.28</v>
          </cell>
          <cell r="K392">
            <v>0</v>
          </cell>
        </row>
        <row r="393">
          <cell r="A393" t="str">
            <v>512101</v>
          </cell>
          <cell r="B393" t="str">
            <v xml:space="preserve">MORRISTOWN    </v>
          </cell>
          <cell r="C393">
            <v>20</v>
          </cell>
          <cell r="D393">
            <v>83628</v>
          </cell>
          <cell r="E393">
            <v>0</v>
          </cell>
          <cell r="F393">
            <v>0</v>
          </cell>
          <cell r="G393">
            <v>0</v>
          </cell>
          <cell r="H393">
            <v>83628</v>
          </cell>
          <cell r="I393">
            <v>20</v>
          </cell>
          <cell r="J393">
            <v>4000</v>
          </cell>
          <cell r="K393">
            <v>0</v>
          </cell>
        </row>
        <row r="394">
          <cell r="A394" t="str">
            <v>250401</v>
          </cell>
          <cell r="B394" t="str">
            <v>MORRISVILLE EA</v>
          </cell>
          <cell r="C394">
            <v>22</v>
          </cell>
          <cell r="D394">
            <v>99759</v>
          </cell>
          <cell r="E394">
            <v>0</v>
          </cell>
          <cell r="F394">
            <v>0</v>
          </cell>
          <cell r="G394">
            <v>0</v>
          </cell>
          <cell r="H394">
            <v>99759</v>
          </cell>
          <cell r="I394">
            <v>22</v>
          </cell>
          <cell r="J394">
            <v>4401.3999999999996</v>
          </cell>
          <cell r="K394">
            <v>0</v>
          </cell>
        </row>
        <row r="395">
          <cell r="A395" t="str">
            <v>240901</v>
          </cell>
          <cell r="B395" t="str">
            <v xml:space="preserve">MOUNT MORRIS  </v>
          </cell>
          <cell r="C395">
            <v>0</v>
          </cell>
          <cell r="D395">
            <v>0</v>
          </cell>
          <cell r="E395">
            <v>0</v>
          </cell>
          <cell r="F395">
            <v>0</v>
          </cell>
          <cell r="G395">
            <v>0</v>
          </cell>
          <cell r="H395">
            <v>0</v>
          </cell>
          <cell r="I395">
            <v>0</v>
          </cell>
          <cell r="J395">
            <v>5750.15</v>
          </cell>
          <cell r="K395">
            <v>0</v>
          </cell>
        </row>
        <row r="396">
          <cell r="A396" t="str">
            <v>580207</v>
          </cell>
          <cell r="B396" t="str">
            <v xml:space="preserve">MOUNT SINAI   </v>
          </cell>
          <cell r="C396">
            <v>0</v>
          </cell>
          <cell r="D396">
            <v>0</v>
          </cell>
          <cell r="E396">
            <v>0</v>
          </cell>
          <cell r="F396">
            <v>0</v>
          </cell>
          <cell r="G396">
            <v>0</v>
          </cell>
          <cell r="H396">
            <v>0</v>
          </cell>
          <cell r="I396">
            <v>0</v>
          </cell>
          <cell r="J396">
            <v>2700</v>
          </cell>
          <cell r="K396">
            <v>0</v>
          </cell>
        </row>
        <row r="397">
          <cell r="A397" t="str">
            <v>660900</v>
          </cell>
          <cell r="B397" t="str">
            <v xml:space="preserve">MOUNT VERNON  </v>
          </cell>
          <cell r="C397">
            <v>445</v>
          </cell>
          <cell r="D397">
            <v>1743177</v>
          </cell>
          <cell r="E397">
            <v>1564649</v>
          </cell>
          <cell r="F397">
            <v>398</v>
          </cell>
          <cell r="G397">
            <v>3931.27</v>
          </cell>
          <cell r="H397">
            <v>178528</v>
          </cell>
          <cell r="I397">
            <v>47</v>
          </cell>
          <cell r="J397">
            <v>3750.82</v>
          </cell>
          <cell r="K397">
            <v>398</v>
          </cell>
        </row>
        <row r="398">
          <cell r="A398" t="str">
            <v>212001</v>
          </cell>
          <cell r="B398" t="str">
            <v>MT MARKHAM CSD</v>
          </cell>
          <cell r="C398">
            <v>32</v>
          </cell>
          <cell r="D398">
            <v>189864</v>
          </cell>
          <cell r="E398">
            <v>108000</v>
          </cell>
          <cell r="F398">
            <v>15</v>
          </cell>
          <cell r="G398">
            <v>7200</v>
          </cell>
          <cell r="H398">
            <v>81864</v>
          </cell>
          <cell r="I398">
            <v>17</v>
          </cell>
          <cell r="J398">
            <v>4695.95</v>
          </cell>
          <cell r="K398">
            <v>15</v>
          </cell>
        </row>
        <row r="399">
          <cell r="A399" t="str">
            <v>660801</v>
          </cell>
          <cell r="B399" t="str">
            <v xml:space="preserve">MT PLEAS CENT </v>
          </cell>
          <cell r="C399">
            <v>0</v>
          </cell>
          <cell r="D399">
            <v>0</v>
          </cell>
          <cell r="E399">
            <v>0</v>
          </cell>
          <cell r="F399">
            <v>0</v>
          </cell>
          <cell r="G399">
            <v>0</v>
          </cell>
          <cell r="H399">
            <v>0</v>
          </cell>
          <cell r="I399">
            <v>0</v>
          </cell>
          <cell r="J399">
            <v>2700</v>
          </cell>
          <cell r="K399">
            <v>0</v>
          </cell>
        </row>
        <row r="400">
          <cell r="A400" t="str">
            <v>651501</v>
          </cell>
          <cell r="B400" t="str">
            <v>N. ROSE-WOLCOT</v>
          </cell>
          <cell r="C400">
            <v>29</v>
          </cell>
          <cell r="D400">
            <v>113258</v>
          </cell>
          <cell r="E400">
            <v>88456</v>
          </cell>
          <cell r="F400">
            <v>24</v>
          </cell>
          <cell r="G400">
            <v>3685.66</v>
          </cell>
          <cell r="H400">
            <v>24802</v>
          </cell>
          <cell r="I400">
            <v>5</v>
          </cell>
          <cell r="J400">
            <v>4690.29</v>
          </cell>
          <cell r="K400">
            <v>24</v>
          </cell>
        </row>
        <row r="401">
          <cell r="A401" t="str">
            <v>400900</v>
          </cell>
          <cell r="B401" t="str">
            <v xml:space="preserve">N. TONAWANDA  </v>
          </cell>
          <cell r="C401">
            <v>95</v>
          </cell>
          <cell r="D401">
            <v>289290</v>
          </cell>
          <cell r="E401">
            <v>228010</v>
          </cell>
          <cell r="F401">
            <v>75</v>
          </cell>
          <cell r="G401">
            <v>3040.13</v>
          </cell>
          <cell r="H401">
            <v>61280</v>
          </cell>
          <cell r="I401">
            <v>20</v>
          </cell>
          <cell r="J401">
            <v>2988</v>
          </cell>
          <cell r="K401">
            <v>75</v>
          </cell>
        </row>
        <row r="402">
          <cell r="A402" t="str">
            <v>500108</v>
          </cell>
          <cell r="B402" t="str">
            <v xml:space="preserve">NANUET        </v>
          </cell>
          <cell r="C402">
            <v>42</v>
          </cell>
          <cell r="D402">
            <v>113400</v>
          </cell>
          <cell r="E402">
            <v>0</v>
          </cell>
          <cell r="F402">
            <v>0</v>
          </cell>
          <cell r="G402">
            <v>0</v>
          </cell>
          <cell r="H402">
            <v>113400</v>
          </cell>
          <cell r="I402">
            <v>42</v>
          </cell>
          <cell r="J402">
            <v>2700</v>
          </cell>
          <cell r="K402">
            <v>0</v>
          </cell>
        </row>
        <row r="403">
          <cell r="A403" t="str">
            <v>431201</v>
          </cell>
          <cell r="B403" t="str">
            <v xml:space="preserve">NAPLES        </v>
          </cell>
          <cell r="C403">
            <v>17</v>
          </cell>
          <cell r="D403">
            <v>45988</v>
          </cell>
          <cell r="E403">
            <v>0</v>
          </cell>
          <cell r="F403">
            <v>0</v>
          </cell>
          <cell r="G403">
            <v>0</v>
          </cell>
          <cell r="H403">
            <v>45988</v>
          </cell>
          <cell r="I403">
            <v>17</v>
          </cell>
          <cell r="J403">
            <v>2700</v>
          </cell>
          <cell r="K403">
            <v>0</v>
          </cell>
        </row>
        <row r="404">
          <cell r="A404" t="str">
            <v>411501</v>
          </cell>
          <cell r="B404" t="str">
            <v xml:space="preserve">NEW HARTFORD  </v>
          </cell>
          <cell r="C404">
            <v>0</v>
          </cell>
          <cell r="D404">
            <v>0</v>
          </cell>
          <cell r="E404">
            <v>0</v>
          </cell>
          <cell r="F404">
            <v>0</v>
          </cell>
          <cell r="G404">
            <v>0</v>
          </cell>
          <cell r="H404">
            <v>0</v>
          </cell>
          <cell r="I404">
            <v>0</v>
          </cell>
          <cell r="J404">
            <v>2700</v>
          </cell>
          <cell r="K404">
            <v>0</v>
          </cell>
        </row>
        <row r="405">
          <cell r="A405" t="str">
            <v>280405</v>
          </cell>
          <cell r="B405" t="str">
            <v xml:space="preserve">NEW HYDE PARK </v>
          </cell>
          <cell r="C405">
            <v>55</v>
          </cell>
          <cell r="D405">
            <v>148500</v>
          </cell>
          <cell r="E405">
            <v>0</v>
          </cell>
          <cell r="F405">
            <v>0</v>
          </cell>
          <cell r="G405">
            <v>0</v>
          </cell>
          <cell r="H405">
            <v>148500</v>
          </cell>
          <cell r="I405">
            <v>55</v>
          </cell>
          <cell r="J405">
            <v>2700</v>
          </cell>
          <cell r="K405">
            <v>0</v>
          </cell>
        </row>
        <row r="406">
          <cell r="A406" t="str">
            <v>101601</v>
          </cell>
          <cell r="B406" t="str">
            <v xml:space="preserve">NEW LEBANON   </v>
          </cell>
          <cell r="C406">
            <v>0</v>
          </cell>
          <cell r="D406">
            <v>0</v>
          </cell>
          <cell r="E406">
            <v>0</v>
          </cell>
          <cell r="F406">
            <v>0</v>
          </cell>
          <cell r="G406">
            <v>0</v>
          </cell>
          <cell r="H406">
            <v>0</v>
          </cell>
          <cell r="I406">
            <v>0</v>
          </cell>
          <cell r="J406">
            <v>2700</v>
          </cell>
          <cell r="K406">
            <v>0</v>
          </cell>
        </row>
        <row r="407">
          <cell r="A407" t="str">
            <v>621101</v>
          </cell>
          <cell r="B407" t="str">
            <v xml:space="preserve">NEW PALTZ     </v>
          </cell>
          <cell r="C407">
            <v>0</v>
          </cell>
          <cell r="D407">
            <v>0</v>
          </cell>
          <cell r="E407">
            <v>0</v>
          </cell>
          <cell r="F407">
            <v>0</v>
          </cell>
          <cell r="G407">
            <v>0</v>
          </cell>
          <cell r="H407">
            <v>0</v>
          </cell>
          <cell r="I407">
            <v>0</v>
          </cell>
          <cell r="J407">
            <v>2700</v>
          </cell>
          <cell r="K407">
            <v>0</v>
          </cell>
        </row>
        <row r="408">
          <cell r="A408" t="str">
            <v>661100</v>
          </cell>
          <cell r="B408" t="str">
            <v xml:space="preserve">NEW ROCHELLE  </v>
          </cell>
          <cell r="C408">
            <v>408</v>
          </cell>
          <cell r="D408">
            <v>1450654</v>
          </cell>
          <cell r="E408">
            <v>1289449</v>
          </cell>
          <cell r="F408">
            <v>349</v>
          </cell>
          <cell r="G408">
            <v>3694.69</v>
          </cell>
          <cell r="H408">
            <v>161205</v>
          </cell>
          <cell r="I408">
            <v>59</v>
          </cell>
          <cell r="J408">
            <v>2700</v>
          </cell>
          <cell r="K408">
            <v>349</v>
          </cell>
        </row>
        <row r="409">
          <cell r="A409" t="str">
            <v>300000</v>
          </cell>
          <cell r="B409" t="str">
            <v xml:space="preserve">NEW YORK CITY </v>
          </cell>
          <cell r="C409">
            <v>58207</v>
          </cell>
          <cell r="D409">
            <v>224946630</v>
          </cell>
          <cell r="E409">
            <v>186438040</v>
          </cell>
          <cell r="F409">
            <v>46976</v>
          </cell>
          <cell r="G409">
            <v>3968.79</v>
          </cell>
          <cell r="H409">
            <v>38508590</v>
          </cell>
          <cell r="I409">
            <v>11231</v>
          </cell>
          <cell r="J409">
            <v>3428.49</v>
          </cell>
          <cell r="K409">
            <v>46976</v>
          </cell>
        </row>
        <row r="410">
          <cell r="A410" t="str">
            <v>411504</v>
          </cell>
          <cell r="B410" t="str">
            <v>NEW YORK MILLS</v>
          </cell>
          <cell r="C410">
            <v>0</v>
          </cell>
          <cell r="D410">
            <v>0</v>
          </cell>
          <cell r="E410">
            <v>0</v>
          </cell>
          <cell r="F410">
            <v>0</v>
          </cell>
          <cell r="G410">
            <v>0</v>
          </cell>
          <cell r="H410">
            <v>0</v>
          </cell>
          <cell r="I410">
            <v>0</v>
          </cell>
          <cell r="J410">
            <v>2700</v>
          </cell>
          <cell r="K410">
            <v>0</v>
          </cell>
        </row>
        <row r="411">
          <cell r="A411" t="str">
            <v>650101</v>
          </cell>
          <cell r="B411" t="str">
            <v xml:space="preserve">NEWARK        </v>
          </cell>
          <cell r="C411">
            <v>72</v>
          </cell>
          <cell r="D411">
            <v>305968</v>
          </cell>
          <cell r="E411">
            <v>143470</v>
          </cell>
          <cell r="F411">
            <v>37</v>
          </cell>
          <cell r="G411">
            <v>3877.56</v>
          </cell>
          <cell r="H411">
            <v>162498</v>
          </cell>
          <cell r="I411">
            <v>35</v>
          </cell>
          <cell r="J411">
            <v>4623.78</v>
          </cell>
          <cell r="K411">
            <v>37</v>
          </cell>
        </row>
        <row r="412">
          <cell r="A412" t="str">
            <v>600402</v>
          </cell>
          <cell r="B412" t="str">
            <v xml:space="preserve">NEWARK VALLEY </v>
          </cell>
          <cell r="C412">
            <v>41</v>
          </cell>
          <cell r="D412">
            <v>175189</v>
          </cell>
          <cell r="E412">
            <v>84894</v>
          </cell>
          <cell r="F412">
            <v>21</v>
          </cell>
          <cell r="G412">
            <v>4042.57</v>
          </cell>
          <cell r="H412">
            <v>90295</v>
          </cell>
          <cell r="I412">
            <v>20</v>
          </cell>
          <cell r="J412">
            <v>4421.3900000000003</v>
          </cell>
          <cell r="K412">
            <v>21</v>
          </cell>
        </row>
        <row r="413">
          <cell r="A413" t="str">
            <v>441600</v>
          </cell>
          <cell r="B413" t="str">
            <v xml:space="preserve">NEWBURGH      </v>
          </cell>
          <cell r="C413">
            <v>614</v>
          </cell>
          <cell r="D413">
            <v>2853331</v>
          </cell>
          <cell r="E413">
            <v>2037529</v>
          </cell>
          <cell r="F413">
            <v>455</v>
          </cell>
          <cell r="G413">
            <v>4478.08</v>
          </cell>
          <cell r="H413">
            <v>815802</v>
          </cell>
          <cell r="I413">
            <v>159</v>
          </cell>
          <cell r="J413">
            <v>5100.63</v>
          </cell>
          <cell r="K413">
            <v>455</v>
          </cell>
        </row>
        <row r="414">
          <cell r="A414" t="str">
            <v>151001</v>
          </cell>
          <cell r="B414" t="str">
            <v xml:space="preserve">NEWCOMB       </v>
          </cell>
          <cell r="C414">
            <v>1</v>
          </cell>
          <cell r="D414">
            <v>2700</v>
          </cell>
          <cell r="E414">
            <v>0</v>
          </cell>
          <cell r="F414">
            <v>0</v>
          </cell>
          <cell r="G414">
            <v>0</v>
          </cell>
          <cell r="H414">
            <v>2700</v>
          </cell>
          <cell r="I414">
            <v>1</v>
          </cell>
          <cell r="J414">
            <v>2700</v>
          </cell>
          <cell r="K414">
            <v>0</v>
          </cell>
        </row>
        <row r="415">
          <cell r="A415" t="str">
            <v>400601</v>
          </cell>
          <cell r="B415" t="str">
            <v xml:space="preserve">NEWFANE       </v>
          </cell>
          <cell r="C415">
            <v>76</v>
          </cell>
          <cell r="D415">
            <v>287676</v>
          </cell>
          <cell r="E415">
            <v>174876</v>
          </cell>
          <cell r="F415">
            <v>46</v>
          </cell>
          <cell r="G415">
            <v>3801.65</v>
          </cell>
          <cell r="H415">
            <v>112800</v>
          </cell>
          <cell r="I415">
            <v>30</v>
          </cell>
          <cell r="J415">
            <v>3760</v>
          </cell>
          <cell r="K415">
            <v>46</v>
          </cell>
        </row>
        <row r="416">
          <cell r="A416" t="str">
            <v>610901</v>
          </cell>
          <cell r="B416" t="str">
            <v xml:space="preserve">NEWFIELD      </v>
          </cell>
          <cell r="C416">
            <v>38</v>
          </cell>
          <cell r="D416">
            <v>193952</v>
          </cell>
          <cell r="E416">
            <v>189320</v>
          </cell>
          <cell r="F416">
            <v>38</v>
          </cell>
          <cell r="G416">
            <v>4982.1000000000004</v>
          </cell>
          <cell r="H416">
            <v>4632</v>
          </cell>
          <cell r="I416">
            <v>0</v>
          </cell>
          <cell r="J416">
            <v>4750.24</v>
          </cell>
          <cell r="K416">
            <v>38</v>
          </cell>
        </row>
        <row r="417">
          <cell r="A417" t="str">
            <v>400800</v>
          </cell>
          <cell r="B417" t="str">
            <v xml:space="preserve">NIAGARA FALLS </v>
          </cell>
          <cell r="C417">
            <v>386</v>
          </cell>
          <cell r="D417">
            <v>1893671</v>
          </cell>
          <cell r="E417">
            <v>1578800</v>
          </cell>
          <cell r="F417">
            <v>328</v>
          </cell>
          <cell r="G417">
            <v>4813.41</v>
          </cell>
          <cell r="H417">
            <v>314871</v>
          </cell>
          <cell r="I417">
            <v>58</v>
          </cell>
          <cell r="J417">
            <v>5355.59</v>
          </cell>
          <cell r="K417">
            <v>328</v>
          </cell>
        </row>
        <row r="418">
          <cell r="A418" t="str">
            <v>400701</v>
          </cell>
          <cell r="B418" t="str">
            <v>NIAGARA WHEATF</v>
          </cell>
          <cell r="C418">
            <v>0</v>
          </cell>
          <cell r="D418">
            <v>0</v>
          </cell>
          <cell r="E418">
            <v>0</v>
          </cell>
          <cell r="F418">
            <v>0</v>
          </cell>
          <cell r="G418">
            <v>0</v>
          </cell>
          <cell r="H418">
            <v>0</v>
          </cell>
          <cell r="I418">
            <v>0</v>
          </cell>
          <cell r="J418">
            <v>2944</v>
          </cell>
          <cell r="K418">
            <v>0</v>
          </cell>
        </row>
        <row r="419">
          <cell r="A419" t="str">
            <v>530301</v>
          </cell>
          <cell r="B419" t="str">
            <v xml:space="preserve">NISKAYUNA     </v>
          </cell>
          <cell r="C419">
            <v>0</v>
          </cell>
          <cell r="D419">
            <v>0</v>
          </cell>
          <cell r="E419">
            <v>0</v>
          </cell>
          <cell r="F419">
            <v>0</v>
          </cell>
          <cell r="G419">
            <v>0</v>
          </cell>
          <cell r="H419">
            <v>0</v>
          </cell>
          <cell r="I419">
            <v>0</v>
          </cell>
          <cell r="J419">
            <v>2700</v>
          </cell>
          <cell r="K419">
            <v>0</v>
          </cell>
        </row>
        <row r="420">
          <cell r="A420" t="str">
            <v>580103</v>
          </cell>
          <cell r="B420" t="str">
            <v xml:space="preserve">NORTH BABYLON </v>
          </cell>
          <cell r="C420">
            <v>0</v>
          </cell>
          <cell r="D420">
            <v>0</v>
          </cell>
          <cell r="E420">
            <v>0</v>
          </cell>
          <cell r="F420">
            <v>0</v>
          </cell>
          <cell r="G420">
            <v>0</v>
          </cell>
          <cell r="H420">
            <v>0</v>
          </cell>
          <cell r="I420">
            <v>0</v>
          </cell>
          <cell r="J420">
            <v>2817.73</v>
          </cell>
          <cell r="K420">
            <v>0</v>
          </cell>
        </row>
        <row r="421">
          <cell r="A421" t="str">
            <v>280204</v>
          </cell>
          <cell r="B421" t="str">
            <v>NORTH BELLMORE</v>
          </cell>
          <cell r="C421">
            <v>66</v>
          </cell>
          <cell r="D421">
            <v>178200</v>
          </cell>
          <cell r="E421">
            <v>0</v>
          </cell>
          <cell r="F421">
            <v>0</v>
          </cell>
          <cell r="G421">
            <v>0</v>
          </cell>
          <cell r="H421">
            <v>178200</v>
          </cell>
          <cell r="I421">
            <v>66</v>
          </cell>
          <cell r="J421">
            <v>2700</v>
          </cell>
          <cell r="K421">
            <v>0</v>
          </cell>
        </row>
        <row r="422">
          <cell r="A422" t="str">
            <v>142201</v>
          </cell>
          <cell r="B422" t="str">
            <v xml:space="preserve">NORTH COLLINS </v>
          </cell>
          <cell r="C422">
            <v>22</v>
          </cell>
          <cell r="D422">
            <v>81245</v>
          </cell>
          <cell r="E422">
            <v>38168</v>
          </cell>
          <cell r="F422">
            <v>11</v>
          </cell>
          <cell r="G422">
            <v>3469.81</v>
          </cell>
          <cell r="H422">
            <v>43077</v>
          </cell>
          <cell r="I422">
            <v>11</v>
          </cell>
          <cell r="J422">
            <v>3666.64</v>
          </cell>
          <cell r="K422">
            <v>11</v>
          </cell>
        </row>
        <row r="423">
          <cell r="A423" t="str">
            <v>010623</v>
          </cell>
          <cell r="B423" t="str">
            <v xml:space="preserve">NORTH COLONIE </v>
          </cell>
          <cell r="C423">
            <v>0</v>
          </cell>
          <cell r="D423">
            <v>0</v>
          </cell>
          <cell r="E423">
            <v>0</v>
          </cell>
          <cell r="F423">
            <v>0</v>
          </cell>
          <cell r="G423">
            <v>0</v>
          </cell>
          <cell r="H423">
            <v>0</v>
          </cell>
          <cell r="I423">
            <v>0</v>
          </cell>
          <cell r="J423">
            <v>2700</v>
          </cell>
          <cell r="K423">
            <v>0</v>
          </cell>
        </row>
        <row r="424">
          <cell r="A424" t="str">
            <v>280229</v>
          </cell>
          <cell r="B424" t="str">
            <v xml:space="preserve">NORTH MERRICK </v>
          </cell>
          <cell r="C424">
            <v>0</v>
          </cell>
          <cell r="D424">
            <v>0</v>
          </cell>
          <cell r="E424">
            <v>0</v>
          </cell>
          <cell r="F424">
            <v>0</v>
          </cell>
          <cell r="G424">
            <v>0</v>
          </cell>
          <cell r="H424">
            <v>0</v>
          </cell>
          <cell r="I424">
            <v>0</v>
          </cell>
          <cell r="J424">
            <v>2700</v>
          </cell>
          <cell r="K424">
            <v>0</v>
          </cell>
        </row>
        <row r="425">
          <cell r="A425" t="str">
            <v>661301</v>
          </cell>
          <cell r="B425" t="str">
            <v xml:space="preserve">NORTH SALEM   </v>
          </cell>
          <cell r="C425">
            <v>0</v>
          </cell>
          <cell r="D425">
            <v>0</v>
          </cell>
          <cell r="E425">
            <v>0</v>
          </cell>
          <cell r="F425">
            <v>0</v>
          </cell>
          <cell r="G425">
            <v>0</v>
          </cell>
          <cell r="H425">
            <v>0</v>
          </cell>
          <cell r="I425">
            <v>0</v>
          </cell>
          <cell r="J425">
            <v>2700</v>
          </cell>
          <cell r="K425">
            <v>0</v>
          </cell>
        </row>
        <row r="426">
          <cell r="A426" t="str">
            <v>280501</v>
          </cell>
          <cell r="B426" t="str">
            <v xml:space="preserve">NORTH SHORE   </v>
          </cell>
          <cell r="C426">
            <v>0</v>
          </cell>
          <cell r="D426">
            <v>0</v>
          </cell>
          <cell r="E426">
            <v>0</v>
          </cell>
          <cell r="F426">
            <v>0</v>
          </cell>
          <cell r="G426">
            <v>0</v>
          </cell>
          <cell r="H426">
            <v>0</v>
          </cell>
          <cell r="I426">
            <v>0</v>
          </cell>
          <cell r="J426">
            <v>2700</v>
          </cell>
          <cell r="K426">
            <v>0</v>
          </cell>
        </row>
        <row r="427">
          <cell r="A427" t="str">
            <v>420303</v>
          </cell>
          <cell r="B427" t="str">
            <v>NORTH SYRACUSE</v>
          </cell>
          <cell r="C427">
            <v>215</v>
          </cell>
          <cell r="D427">
            <v>606120</v>
          </cell>
          <cell r="E427">
            <v>427268</v>
          </cell>
          <cell r="F427">
            <v>154</v>
          </cell>
          <cell r="G427">
            <v>2774.46</v>
          </cell>
          <cell r="H427">
            <v>178852</v>
          </cell>
          <cell r="I427">
            <v>61</v>
          </cell>
          <cell r="J427">
            <v>2932</v>
          </cell>
          <cell r="K427">
            <v>154</v>
          </cell>
        </row>
        <row r="428">
          <cell r="A428" t="str">
            <v>630202</v>
          </cell>
          <cell r="B428" t="str">
            <v xml:space="preserve">NORTH WARREN  </v>
          </cell>
          <cell r="C428">
            <v>12</v>
          </cell>
          <cell r="D428">
            <v>22275</v>
          </cell>
          <cell r="E428">
            <v>32400</v>
          </cell>
          <cell r="F428">
            <v>12</v>
          </cell>
          <cell r="G428">
            <v>2700</v>
          </cell>
          <cell r="H428">
            <v>0</v>
          </cell>
          <cell r="I428">
            <v>0</v>
          </cell>
          <cell r="J428">
            <v>2700</v>
          </cell>
          <cell r="K428">
            <v>11</v>
          </cell>
        </row>
        <row r="429">
          <cell r="A429" t="str">
            <v>131101</v>
          </cell>
          <cell r="B429" t="str">
            <v xml:space="preserve">NORTHEAST     </v>
          </cell>
          <cell r="C429">
            <v>29</v>
          </cell>
          <cell r="D429">
            <v>77002</v>
          </cell>
          <cell r="E429">
            <v>36502</v>
          </cell>
          <cell r="F429">
            <v>14</v>
          </cell>
          <cell r="G429">
            <v>2607.2800000000002</v>
          </cell>
          <cell r="H429">
            <v>40500</v>
          </cell>
          <cell r="I429">
            <v>15</v>
          </cell>
          <cell r="J429">
            <v>2700</v>
          </cell>
          <cell r="K429">
            <v>14</v>
          </cell>
        </row>
        <row r="430">
          <cell r="A430" t="str">
            <v>090501</v>
          </cell>
          <cell r="B430" t="str">
            <v xml:space="preserve">NORTHEASTERN  </v>
          </cell>
          <cell r="C430">
            <v>40</v>
          </cell>
          <cell r="D430">
            <v>142354</v>
          </cell>
          <cell r="E430">
            <v>88920</v>
          </cell>
          <cell r="F430">
            <v>25</v>
          </cell>
          <cell r="G430">
            <v>3556.8</v>
          </cell>
          <cell r="H430">
            <v>53434</v>
          </cell>
          <cell r="I430">
            <v>15</v>
          </cell>
          <cell r="J430">
            <v>3520</v>
          </cell>
          <cell r="K430">
            <v>25</v>
          </cell>
        </row>
        <row r="431">
          <cell r="A431" t="str">
            <v>580404</v>
          </cell>
          <cell r="B431" t="str">
            <v xml:space="preserve">NORTHPORT     </v>
          </cell>
          <cell r="C431">
            <v>12</v>
          </cell>
          <cell r="D431">
            <v>67372</v>
          </cell>
          <cell r="E431">
            <v>61972</v>
          </cell>
          <cell r="F431">
            <v>10</v>
          </cell>
          <cell r="G431">
            <v>6197.2</v>
          </cell>
          <cell r="H431">
            <v>5400</v>
          </cell>
          <cell r="I431">
            <v>2</v>
          </cell>
          <cell r="J431">
            <v>2700</v>
          </cell>
          <cell r="K431">
            <v>10</v>
          </cell>
        </row>
        <row r="432">
          <cell r="A432" t="str">
            <v>090901</v>
          </cell>
          <cell r="B432" t="str">
            <v>NORTHRN ADIRON</v>
          </cell>
          <cell r="C432">
            <v>0</v>
          </cell>
          <cell r="D432">
            <v>0</v>
          </cell>
          <cell r="E432">
            <v>0</v>
          </cell>
          <cell r="F432">
            <v>0</v>
          </cell>
          <cell r="G432">
            <v>0</v>
          </cell>
          <cell r="H432">
            <v>0</v>
          </cell>
          <cell r="I432">
            <v>0</v>
          </cell>
          <cell r="J432">
            <v>4668.7700000000004</v>
          </cell>
          <cell r="K432">
            <v>0</v>
          </cell>
        </row>
        <row r="433">
          <cell r="A433" t="str">
            <v>170901</v>
          </cell>
          <cell r="B433" t="str">
            <v xml:space="preserve">NORTHVILLE    </v>
          </cell>
          <cell r="C433">
            <v>18</v>
          </cell>
          <cell r="D433">
            <v>48600</v>
          </cell>
          <cell r="E433">
            <v>0</v>
          </cell>
          <cell r="F433">
            <v>0</v>
          </cell>
          <cell r="G433">
            <v>0</v>
          </cell>
          <cell r="H433">
            <v>48600</v>
          </cell>
          <cell r="I433">
            <v>18</v>
          </cell>
          <cell r="J433">
            <v>2700</v>
          </cell>
          <cell r="K433">
            <v>0</v>
          </cell>
        </row>
        <row r="434">
          <cell r="A434" t="str">
            <v>081200</v>
          </cell>
          <cell r="B434" t="str">
            <v xml:space="preserve">NORWICH       </v>
          </cell>
          <cell r="C434">
            <v>92</v>
          </cell>
          <cell r="D434">
            <v>373543</v>
          </cell>
          <cell r="E434">
            <v>232715</v>
          </cell>
          <cell r="F434">
            <v>61</v>
          </cell>
          <cell r="G434">
            <v>3815</v>
          </cell>
          <cell r="H434">
            <v>140828</v>
          </cell>
          <cell r="I434">
            <v>31</v>
          </cell>
          <cell r="J434">
            <v>4428.13</v>
          </cell>
          <cell r="K434">
            <v>61</v>
          </cell>
        </row>
        <row r="435">
          <cell r="A435" t="str">
            <v>512201</v>
          </cell>
          <cell r="B435" t="str">
            <v>NORWOOD NORFOL</v>
          </cell>
          <cell r="C435">
            <v>25</v>
          </cell>
          <cell r="D435">
            <v>127863</v>
          </cell>
          <cell r="E435">
            <v>0</v>
          </cell>
          <cell r="F435">
            <v>0</v>
          </cell>
          <cell r="G435">
            <v>0</v>
          </cell>
          <cell r="H435">
            <v>127863</v>
          </cell>
          <cell r="I435">
            <v>25</v>
          </cell>
          <cell r="J435">
            <v>4970.1099999999997</v>
          </cell>
          <cell r="K435">
            <v>0</v>
          </cell>
        </row>
        <row r="436">
          <cell r="A436" t="str">
            <v>500304</v>
          </cell>
          <cell r="B436" t="str">
            <v xml:space="preserve">NYACK         </v>
          </cell>
          <cell r="C436">
            <v>54</v>
          </cell>
          <cell r="D436">
            <v>153490</v>
          </cell>
          <cell r="E436">
            <v>137290</v>
          </cell>
          <cell r="F436">
            <v>48</v>
          </cell>
          <cell r="G436">
            <v>2860.2</v>
          </cell>
          <cell r="H436">
            <v>16200</v>
          </cell>
          <cell r="I436">
            <v>6</v>
          </cell>
          <cell r="J436">
            <v>2700</v>
          </cell>
          <cell r="K436">
            <v>48</v>
          </cell>
        </row>
        <row r="437">
          <cell r="A437" t="str">
            <v>181101</v>
          </cell>
          <cell r="B437" t="str">
            <v>OAKFIELD ALABA</v>
          </cell>
          <cell r="C437">
            <v>23</v>
          </cell>
          <cell r="D437">
            <v>111626</v>
          </cell>
          <cell r="E437">
            <v>0</v>
          </cell>
          <cell r="F437">
            <v>0</v>
          </cell>
          <cell r="G437">
            <v>0</v>
          </cell>
          <cell r="H437">
            <v>111626</v>
          </cell>
          <cell r="I437">
            <v>23</v>
          </cell>
          <cell r="J437">
            <v>4729.04</v>
          </cell>
          <cell r="K437">
            <v>0</v>
          </cell>
        </row>
        <row r="438">
          <cell r="A438" t="str">
            <v>280211</v>
          </cell>
          <cell r="B438" t="str">
            <v xml:space="preserve">OCEANSIDE     </v>
          </cell>
          <cell r="C438">
            <v>0</v>
          </cell>
          <cell r="D438">
            <v>0</v>
          </cell>
          <cell r="E438">
            <v>0</v>
          </cell>
          <cell r="F438">
            <v>0</v>
          </cell>
          <cell r="G438">
            <v>0</v>
          </cell>
          <cell r="H438">
            <v>0</v>
          </cell>
          <cell r="I438">
            <v>0</v>
          </cell>
          <cell r="J438">
            <v>2700</v>
          </cell>
          <cell r="K438">
            <v>0</v>
          </cell>
        </row>
        <row r="439">
          <cell r="A439" t="str">
            <v>550101</v>
          </cell>
          <cell r="B439" t="str">
            <v>ODESSA MONTOUR</v>
          </cell>
          <cell r="C439">
            <v>14</v>
          </cell>
          <cell r="D439">
            <v>63738</v>
          </cell>
          <cell r="E439">
            <v>0</v>
          </cell>
          <cell r="F439">
            <v>0</v>
          </cell>
          <cell r="G439">
            <v>0</v>
          </cell>
          <cell r="H439">
            <v>63738</v>
          </cell>
          <cell r="I439">
            <v>14</v>
          </cell>
          <cell r="J439">
            <v>4339.99</v>
          </cell>
          <cell r="K439">
            <v>0</v>
          </cell>
        </row>
        <row r="440">
          <cell r="A440" t="str">
            <v>512300</v>
          </cell>
          <cell r="B440" t="str">
            <v xml:space="preserve">OGDENSBURG    </v>
          </cell>
          <cell r="C440">
            <v>57</v>
          </cell>
          <cell r="D440">
            <v>232769</v>
          </cell>
          <cell r="E440">
            <v>208000</v>
          </cell>
          <cell r="F440">
            <v>52</v>
          </cell>
          <cell r="G440">
            <v>4000</v>
          </cell>
          <cell r="H440">
            <v>24769</v>
          </cell>
          <cell r="I440">
            <v>5</v>
          </cell>
          <cell r="J440">
            <v>4458.92</v>
          </cell>
          <cell r="K440">
            <v>52</v>
          </cell>
        </row>
        <row r="441">
          <cell r="A441" t="str">
            <v>042400</v>
          </cell>
          <cell r="B441" t="str">
            <v xml:space="preserve">OLEAN         </v>
          </cell>
          <cell r="C441">
            <v>135</v>
          </cell>
          <cell r="D441">
            <v>477387</v>
          </cell>
          <cell r="E441">
            <v>315267</v>
          </cell>
          <cell r="F441">
            <v>96</v>
          </cell>
          <cell r="G441">
            <v>3284.03</v>
          </cell>
          <cell r="H441">
            <v>162120</v>
          </cell>
          <cell r="I441">
            <v>39</v>
          </cell>
          <cell r="J441">
            <v>4155.25</v>
          </cell>
          <cell r="K441">
            <v>96</v>
          </cell>
        </row>
        <row r="442">
          <cell r="A442" t="str">
            <v>251400</v>
          </cell>
          <cell r="B442" t="str">
            <v xml:space="preserve">ONEIDA CITY   </v>
          </cell>
          <cell r="C442">
            <v>72</v>
          </cell>
          <cell r="D442">
            <v>274186</v>
          </cell>
          <cell r="E442">
            <v>143290</v>
          </cell>
          <cell r="F442">
            <v>36</v>
          </cell>
          <cell r="G442">
            <v>3980.27</v>
          </cell>
          <cell r="H442">
            <v>130896</v>
          </cell>
          <cell r="I442">
            <v>36</v>
          </cell>
          <cell r="J442">
            <v>3636</v>
          </cell>
          <cell r="K442">
            <v>36</v>
          </cell>
        </row>
        <row r="443">
          <cell r="A443" t="str">
            <v>471400</v>
          </cell>
          <cell r="B443" t="str">
            <v xml:space="preserve">ONEONTA       </v>
          </cell>
          <cell r="C443">
            <v>95</v>
          </cell>
          <cell r="D443">
            <v>275283</v>
          </cell>
          <cell r="E443">
            <v>206451</v>
          </cell>
          <cell r="F443">
            <v>71</v>
          </cell>
          <cell r="G443">
            <v>2907.76</v>
          </cell>
          <cell r="H443">
            <v>68832</v>
          </cell>
          <cell r="I443">
            <v>24</v>
          </cell>
          <cell r="J443">
            <v>2868</v>
          </cell>
          <cell r="K443">
            <v>71</v>
          </cell>
        </row>
        <row r="444">
          <cell r="A444" t="str">
            <v>421201</v>
          </cell>
          <cell r="B444" t="str">
            <v xml:space="preserve">ONONDAGA      </v>
          </cell>
          <cell r="C444">
            <v>0</v>
          </cell>
          <cell r="D444">
            <v>0</v>
          </cell>
          <cell r="E444">
            <v>0</v>
          </cell>
          <cell r="F444">
            <v>0</v>
          </cell>
          <cell r="G444">
            <v>0</v>
          </cell>
          <cell r="H444">
            <v>0</v>
          </cell>
          <cell r="I444">
            <v>0</v>
          </cell>
          <cell r="J444">
            <v>2932</v>
          </cell>
          <cell r="K444">
            <v>0</v>
          </cell>
        </row>
        <row r="445">
          <cell r="A445" t="str">
            <v>621201</v>
          </cell>
          <cell r="B445" t="str">
            <v xml:space="preserve">ONTEORA       </v>
          </cell>
          <cell r="C445">
            <v>23</v>
          </cell>
          <cell r="D445">
            <v>70032</v>
          </cell>
          <cell r="E445">
            <v>61913</v>
          </cell>
          <cell r="F445">
            <v>20</v>
          </cell>
          <cell r="G445">
            <v>3095.65</v>
          </cell>
          <cell r="H445">
            <v>8119</v>
          </cell>
          <cell r="I445">
            <v>3</v>
          </cell>
          <cell r="J445">
            <v>2700</v>
          </cell>
          <cell r="K445">
            <v>20</v>
          </cell>
        </row>
        <row r="446">
          <cell r="A446" t="str">
            <v>271201</v>
          </cell>
          <cell r="B446" t="str">
            <v>OP-EPH-ST JHNS</v>
          </cell>
          <cell r="C446">
            <v>28</v>
          </cell>
          <cell r="D446">
            <v>137627</v>
          </cell>
          <cell r="E446">
            <v>0</v>
          </cell>
          <cell r="F446">
            <v>0</v>
          </cell>
          <cell r="G446">
            <v>0</v>
          </cell>
          <cell r="H446">
            <v>137627</v>
          </cell>
          <cell r="I446">
            <v>28</v>
          </cell>
          <cell r="J446">
            <v>4838.7700000000004</v>
          </cell>
          <cell r="K446">
            <v>0</v>
          </cell>
        </row>
        <row r="447">
          <cell r="A447" t="str">
            <v>142301</v>
          </cell>
          <cell r="B447" t="str">
            <v xml:space="preserve">ORCHARD PARK  </v>
          </cell>
          <cell r="C447">
            <v>100</v>
          </cell>
          <cell r="D447">
            <v>270000</v>
          </cell>
          <cell r="E447">
            <v>0</v>
          </cell>
          <cell r="F447">
            <v>0</v>
          </cell>
          <cell r="G447">
            <v>0</v>
          </cell>
          <cell r="H447">
            <v>270000</v>
          </cell>
          <cell r="I447">
            <v>100</v>
          </cell>
          <cell r="J447">
            <v>2700</v>
          </cell>
          <cell r="K447">
            <v>0</v>
          </cell>
        </row>
        <row r="448">
          <cell r="A448" t="str">
            <v>412901</v>
          </cell>
          <cell r="B448" t="str">
            <v xml:space="preserve">ORISKANY      </v>
          </cell>
          <cell r="C448">
            <v>18</v>
          </cell>
          <cell r="D448">
            <v>64872</v>
          </cell>
          <cell r="E448">
            <v>0</v>
          </cell>
          <cell r="F448">
            <v>0</v>
          </cell>
          <cell r="G448">
            <v>0</v>
          </cell>
          <cell r="H448">
            <v>64872</v>
          </cell>
          <cell r="I448">
            <v>18</v>
          </cell>
          <cell r="J448">
            <v>3604</v>
          </cell>
          <cell r="K448">
            <v>0</v>
          </cell>
        </row>
        <row r="449">
          <cell r="A449" t="str">
            <v>661401</v>
          </cell>
          <cell r="B449" t="str">
            <v xml:space="preserve">OSSINING      </v>
          </cell>
          <cell r="C449">
            <v>277</v>
          </cell>
          <cell r="D449">
            <v>848510</v>
          </cell>
          <cell r="E449">
            <v>700010</v>
          </cell>
          <cell r="F449">
            <v>222</v>
          </cell>
          <cell r="G449">
            <v>3153.19</v>
          </cell>
          <cell r="H449">
            <v>148500</v>
          </cell>
          <cell r="I449">
            <v>55</v>
          </cell>
          <cell r="J449">
            <v>2700</v>
          </cell>
          <cell r="K449">
            <v>222</v>
          </cell>
        </row>
        <row r="450">
          <cell r="A450" t="str">
            <v>461300</v>
          </cell>
          <cell r="B450" t="str">
            <v xml:space="preserve">OSWEGO        </v>
          </cell>
          <cell r="C450">
            <v>105</v>
          </cell>
          <cell r="D450">
            <v>392181</v>
          </cell>
          <cell r="E450">
            <v>99002</v>
          </cell>
          <cell r="F450">
            <v>0</v>
          </cell>
          <cell r="G450">
            <v>0</v>
          </cell>
          <cell r="H450">
            <v>293179</v>
          </cell>
          <cell r="I450">
            <v>105</v>
          </cell>
          <cell r="J450">
            <v>2784</v>
          </cell>
          <cell r="K450">
            <v>0</v>
          </cell>
        </row>
        <row r="451">
          <cell r="A451" t="str">
            <v>471601</v>
          </cell>
          <cell r="B451" t="str">
            <v>OTEGO-UNADILLA</v>
          </cell>
          <cell r="C451">
            <v>0</v>
          </cell>
          <cell r="D451">
            <v>0</v>
          </cell>
          <cell r="E451">
            <v>0</v>
          </cell>
          <cell r="F451">
            <v>0</v>
          </cell>
          <cell r="G451">
            <v>0</v>
          </cell>
          <cell r="H451">
            <v>0</v>
          </cell>
          <cell r="I451">
            <v>0</v>
          </cell>
          <cell r="J451">
            <v>4125.79</v>
          </cell>
          <cell r="K451">
            <v>0</v>
          </cell>
        </row>
        <row r="452">
          <cell r="A452" t="str">
            <v>600601</v>
          </cell>
          <cell r="B452" t="str">
            <v>OWEGO-APALACHI</v>
          </cell>
          <cell r="C452">
            <v>82</v>
          </cell>
          <cell r="D452">
            <v>274560</v>
          </cell>
          <cell r="E452">
            <v>127920</v>
          </cell>
          <cell r="F452">
            <v>36</v>
          </cell>
          <cell r="G452">
            <v>3553.33</v>
          </cell>
          <cell r="H452">
            <v>146640</v>
          </cell>
          <cell r="I452">
            <v>46</v>
          </cell>
          <cell r="J452">
            <v>3183.8</v>
          </cell>
          <cell r="K452">
            <v>36</v>
          </cell>
        </row>
        <row r="453">
          <cell r="A453" t="str">
            <v>081501</v>
          </cell>
          <cell r="B453" t="str">
            <v xml:space="preserve">OXFORD        </v>
          </cell>
          <cell r="C453">
            <v>28</v>
          </cell>
          <cell r="D453">
            <v>136589</v>
          </cell>
          <cell r="E453">
            <v>69336</v>
          </cell>
          <cell r="F453">
            <v>15</v>
          </cell>
          <cell r="G453">
            <v>4622.3999999999996</v>
          </cell>
          <cell r="H453">
            <v>67253</v>
          </cell>
          <cell r="I453">
            <v>13</v>
          </cell>
          <cell r="J453">
            <v>5063.22</v>
          </cell>
          <cell r="K453">
            <v>15</v>
          </cell>
        </row>
        <row r="454">
          <cell r="A454" t="str">
            <v>280506</v>
          </cell>
          <cell r="B454" t="str">
            <v xml:space="preserve">OYSTER BAY    </v>
          </cell>
          <cell r="C454">
            <v>29</v>
          </cell>
          <cell r="D454">
            <v>80440</v>
          </cell>
          <cell r="E454">
            <v>74015</v>
          </cell>
          <cell r="F454">
            <v>27</v>
          </cell>
          <cell r="G454">
            <v>2741.29</v>
          </cell>
          <cell r="H454">
            <v>6425</v>
          </cell>
          <cell r="I454">
            <v>2</v>
          </cell>
          <cell r="J454">
            <v>2700</v>
          </cell>
          <cell r="K454">
            <v>27</v>
          </cell>
        </row>
        <row r="455">
          <cell r="A455" t="str">
            <v>581002</v>
          </cell>
          <cell r="B455" t="str">
            <v xml:space="preserve">OYSTERPONDS   </v>
          </cell>
          <cell r="C455">
            <v>0</v>
          </cell>
          <cell r="D455">
            <v>0</v>
          </cell>
          <cell r="E455">
            <v>0</v>
          </cell>
          <cell r="F455">
            <v>0</v>
          </cell>
          <cell r="G455">
            <v>0</v>
          </cell>
          <cell r="H455">
            <v>0</v>
          </cell>
          <cell r="I455">
            <v>0</v>
          </cell>
          <cell r="J455">
            <v>2700</v>
          </cell>
          <cell r="K455">
            <v>0</v>
          </cell>
        </row>
        <row r="456">
          <cell r="A456" t="str">
            <v>650901</v>
          </cell>
          <cell r="B456" t="str">
            <v>PALMYRA-MACEDO</v>
          </cell>
          <cell r="C456">
            <v>55</v>
          </cell>
          <cell r="D456">
            <v>180086</v>
          </cell>
          <cell r="E456">
            <v>46314</v>
          </cell>
          <cell r="F456">
            <v>14</v>
          </cell>
          <cell r="G456">
            <v>3308.14</v>
          </cell>
          <cell r="H456">
            <v>133772</v>
          </cell>
          <cell r="I456">
            <v>41</v>
          </cell>
          <cell r="J456">
            <v>3217.45</v>
          </cell>
          <cell r="K456">
            <v>14</v>
          </cell>
        </row>
        <row r="457">
          <cell r="A457" t="str">
            <v>061601</v>
          </cell>
          <cell r="B457" t="str">
            <v xml:space="preserve">PANAMA        </v>
          </cell>
          <cell r="C457">
            <v>16</v>
          </cell>
          <cell r="D457">
            <v>77100</v>
          </cell>
          <cell r="E457">
            <v>0</v>
          </cell>
          <cell r="F457">
            <v>0</v>
          </cell>
          <cell r="G457">
            <v>0</v>
          </cell>
          <cell r="H457">
            <v>77100</v>
          </cell>
          <cell r="I457">
            <v>16</v>
          </cell>
          <cell r="J457">
            <v>4728.37</v>
          </cell>
          <cell r="K457">
            <v>0</v>
          </cell>
        </row>
        <row r="458">
          <cell r="A458" t="str">
            <v>512501</v>
          </cell>
          <cell r="B458" t="str">
            <v xml:space="preserve">PARISHVILLE   </v>
          </cell>
          <cell r="C458">
            <v>20</v>
          </cell>
          <cell r="D458">
            <v>82911</v>
          </cell>
          <cell r="E458">
            <v>0</v>
          </cell>
          <cell r="F458">
            <v>0</v>
          </cell>
          <cell r="G458">
            <v>0</v>
          </cell>
          <cell r="H458">
            <v>82911</v>
          </cell>
          <cell r="I458">
            <v>20</v>
          </cell>
          <cell r="J458">
            <v>4000</v>
          </cell>
          <cell r="K458">
            <v>0</v>
          </cell>
        </row>
        <row r="459">
          <cell r="A459" t="str">
            <v>580224</v>
          </cell>
          <cell r="B459" t="str">
            <v>PATCHOGUE-MEDF</v>
          </cell>
          <cell r="C459">
            <v>206</v>
          </cell>
          <cell r="D459">
            <v>646790</v>
          </cell>
          <cell r="E459">
            <v>391486</v>
          </cell>
          <cell r="F459">
            <v>122</v>
          </cell>
          <cell r="G459">
            <v>3208.9</v>
          </cell>
          <cell r="H459">
            <v>255304</v>
          </cell>
          <cell r="I459">
            <v>84</v>
          </cell>
          <cell r="J459">
            <v>3022.66</v>
          </cell>
          <cell r="K459">
            <v>122</v>
          </cell>
        </row>
        <row r="460">
          <cell r="A460" t="str">
            <v>181201</v>
          </cell>
          <cell r="B460" t="str">
            <v xml:space="preserve">PAVILION      </v>
          </cell>
          <cell r="C460">
            <v>21</v>
          </cell>
          <cell r="D460">
            <v>96617</v>
          </cell>
          <cell r="E460">
            <v>0</v>
          </cell>
          <cell r="F460">
            <v>0</v>
          </cell>
          <cell r="G460">
            <v>0</v>
          </cell>
          <cell r="H460">
            <v>96617</v>
          </cell>
          <cell r="I460">
            <v>21</v>
          </cell>
          <cell r="J460">
            <v>4541.7</v>
          </cell>
          <cell r="K460">
            <v>0</v>
          </cell>
        </row>
        <row r="461">
          <cell r="A461" t="str">
            <v>131201</v>
          </cell>
          <cell r="B461" t="str">
            <v xml:space="preserve">PAWLING       </v>
          </cell>
          <cell r="C461">
            <v>0</v>
          </cell>
          <cell r="D461">
            <v>0</v>
          </cell>
          <cell r="E461">
            <v>0</v>
          </cell>
          <cell r="F461">
            <v>0</v>
          </cell>
          <cell r="G461">
            <v>0</v>
          </cell>
          <cell r="H461">
            <v>0</v>
          </cell>
          <cell r="I461">
            <v>0</v>
          </cell>
          <cell r="J461">
            <v>2700</v>
          </cell>
          <cell r="K461">
            <v>0</v>
          </cell>
        </row>
        <row r="462">
          <cell r="A462" t="str">
            <v>500308</v>
          </cell>
          <cell r="B462" t="str">
            <v xml:space="preserve">PEARL RIVER   </v>
          </cell>
          <cell r="C462">
            <v>28</v>
          </cell>
          <cell r="D462">
            <v>77485</v>
          </cell>
          <cell r="E462">
            <v>0</v>
          </cell>
          <cell r="F462">
            <v>0</v>
          </cell>
          <cell r="G462">
            <v>0</v>
          </cell>
          <cell r="H462">
            <v>77485</v>
          </cell>
          <cell r="I462">
            <v>28</v>
          </cell>
          <cell r="J462">
            <v>2700</v>
          </cell>
          <cell r="K462">
            <v>0</v>
          </cell>
        </row>
        <row r="463">
          <cell r="A463" t="str">
            <v>661500</v>
          </cell>
          <cell r="B463" t="str">
            <v xml:space="preserve">PEEKSKILL     </v>
          </cell>
          <cell r="C463">
            <v>152</v>
          </cell>
          <cell r="D463">
            <v>437858</v>
          </cell>
          <cell r="E463">
            <v>506235</v>
          </cell>
          <cell r="F463">
            <v>152</v>
          </cell>
          <cell r="G463">
            <v>3330.49</v>
          </cell>
          <cell r="H463">
            <v>0</v>
          </cell>
          <cell r="I463">
            <v>0</v>
          </cell>
          <cell r="J463">
            <v>4594.21</v>
          </cell>
          <cell r="K463">
            <v>152</v>
          </cell>
        </row>
        <row r="464">
          <cell r="A464" t="str">
            <v>661601</v>
          </cell>
          <cell r="B464" t="str">
            <v xml:space="preserve">PELHAM        </v>
          </cell>
          <cell r="C464">
            <v>0</v>
          </cell>
          <cell r="D464">
            <v>0</v>
          </cell>
          <cell r="E464">
            <v>0</v>
          </cell>
          <cell r="F464">
            <v>0</v>
          </cell>
          <cell r="G464">
            <v>0</v>
          </cell>
          <cell r="H464">
            <v>0</v>
          </cell>
          <cell r="I464">
            <v>0</v>
          </cell>
          <cell r="J464">
            <v>2700</v>
          </cell>
          <cell r="K464">
            <v>0</v>
          </cell>
        </row>
        <row r="465">
          <cell r="A465" t="str">
            <v>181302</v>
          </cell>
          <cell r="B465" t="str">
            <v xml:space="preserve">PEMBROKE      </v>
          </cell>
          <cell r="C465">
            <v>53</v>
          </cell>
          <cell r="D465">
            <v>195381</v>
          </cell>
          <cell r="E465">
            <v>0</v>
          </cell>
          <cell r="F465">
            <v>0</v>
          </cell>
          <cell r="G465">
            <v>0</v>
          </cell>
          <cell r="H465">
            <v>195381</v>
          </cell>
          <cell r="I465">
            <v>53</v>
          </cell>
          <cell r="J465">
            <v>3632</v>
          </cell>
          <cell r="K465">
            <v>0</v>
          </cell>
        </row>
        <row r="466">
          <cell r="A466" t="str">
            <v>261201</v>
          </cell>
          <cell r="B466" t="str">
            <v xml:space="preserve">PENFIELD      </v>
          </cell>
          <cell r="C466">
            <v>0</v>
          </cell>
          <cell r="D466">
            <v>0</v>
          </cell>
          <cell r="E466">
            <v>0</v>
          </cell>
          <cell r="F466">
            <v>0</v>
          </cell>
          <cell r="G466">
            <v>0</v>
          </cell>
          <cell r="H466">
            <v>0</v>
          </cell>
          <cell r="I466">
            <v>0</v>
          </cell>
          <cell r="J466">
            <v>2700</v>
          </cell>
          <cell r="K466">
            <v>0</v>
          </cell>
        </row>
        <row r="467">
          <cell r="A467" t="str">
            <v>680601</v>
          </cell>
          <cell r="B467" t="str">
            <v xml:space="preserve">PENN  YAN     </v>
          </cell>
          <cell r="C467">
            <v>63</v>
          </cell>
          <cell r="D467">
            <v>227445</v>
          </cell>
          <cell r="E467">
            <v>142812</v>
          </cell>
          <cell r="F467">
            <v>32</v>
          </cell>
          <cell r="G467">
            <v>4462.87</v>
          </cell>
          <cell r="H467">
            <v>84633</v>
          </cell>
          <cell r="I467">
            <v>31</v>
          </cell>
          <cell r="J467">
            <v>2700</v>
          </cell>
          <cell r="K467">
            <v>32</v>
          </cell>
        </row>
        <row r="468">
          <cell r="A468" t="str">
            <v>671201</v>
          </cell>
          <cell r="B468" t="str">
            <v xml:space="preserve">PERRY         </v>
          </cell>
          <cell r="C468">
            <v>22</v>
          </cell>
          <cell r="D468">
            <v>93758</v>
          </cell>
          <cell r="E468">
            <v>36828</v>
          </cell>
          <cell r="F468">
            <v>10</v>
          </cell>
          <cell r="G468">
            <v>3682.8</v>
          </cell>
          <cell r="H468">
            <v>56930</v>
          </cell>
          <cell r="I468">
            <v>12</v>
          </cell>
          <cell r="J468">
            <v>4468.42</v>
          </cell>
          <cell r="K468">
            <v>10</v>
          </cell>
        </row>
        <row r="469">
          <cell r="A469" t="str">
            <v>091101</v>
          </cell>
          <cell r="B469" t="str">
            <v xml:space="preserve">PERU          </v>
          </cell>
          <cell r="C469">
            <v>0</v>
          </cell>
          <cell r="D469">
            <v>0</v>
          </cell>
          <cell r="E469">
            <v>0</v>
          </cell>
          <cell r="F469">
            <v>0</v>
          </cell>
          <cell r="G469">
            <v>0</v>
          </cell>
          <cell r="H469">
            <v>0</v>
          </cell>
          <cell r="I469">
            <v>0</v>
          </cell>
          <cell r="J469">
            <v>3520</v>
          </cell>
          <cell r="K469">
            <v>0</v>
          </cell>
        </row>
        <row r="470">
          <cell r="A470" t="str">
            <v>431301</v>
          </cell>
          <cell r="B470" t="str">
            <v>PHELPS-CLIFTON</v>
          </cell>
          <cell r="C470">
            <v>43</v>
          </cell>
          <cell r="D470">
            <v>159073</v>
          </cell>
          <cell r="E470">
            <v>89994</v>
          </cell>
          <cell r="F470">
            <v>25</v>
          </cell>
          <cell r="G470">
            <v>3599.76</v>
          </cell>
          <cell r="H470">
            <v>69079</v>
          </cell>
          <cell r="I470">
            <v>18</v>
          </cell>
          <cell r="J470">
            <v>3775.9</v>
          </cell>
          <cell r="K470">
            <v>25</v>
          </cell>
        </row>
        <row r="471">
          <cell r="A471" t="str">
            <v>462001</v>
          </cell>
          <cell r="B471" t="str">
            <v xml:space="preserve">PHOENIX       </v>
          </cell>
          <cell r="C471">
            <v>60</v>
          </cell>
          <cell r="D471">
            <v>224979</v>
          </cell>
          <cell r="E471">
            <v>0</v>
          </cell>
          <cell r="F471">
            <v>0</v>
          </cell>
          <cell r="G471">
            <v>0</v>
          </cell>
          <cell r="H471">
            <v>224979</v>
          </cell>
          <cell r="I471">
            <v>60</v>
          </cell>
          <cell r="J471">
            <v>3716</v>
          </cell>
          <cell r="K471">
            <v>0</v>
          </cell>
        </row>
        <row r="472">
          <cell r="A472" t="str">
            <v>440401</v>
          </cell>
          <cell r="B472" t="str">
            <v xml:space="preserve">PINE BUSH     </v>
          </cell>
          <cell r="C472">
            <v>102</v>
          </cell>
          <cell r="D472">
            <v>346896</v>
          </cell>
          <cell r="E472">
            <v>184080</v>
          </cell>
          <cell r="F472">
            <v>54</v>
          </cell>
          <cell r="G472">
            <v>3408.88</v>
          </cell>
          <cell r="H472">
            <v>162816</v>
          </cell>
          <cell r="I472">
            <v>48</v>
          </cell>
          <cell r="J472">
            <v>3392</v>
          </cell>
          <cell r="K472">
            <v>54</v>
          </cell>
        </row>
        <row r="473">
          <cell r="A473" t="str">
            <v>131301</v>
          </cell>
          <cell r="B473" t="str">
            <v xml:space="preserve">PINE PLAINS   </v>
          </cell>
          <cell r="C473">
            <v>0</v>
          </cell>
          <cell r="D473">
            <v>0</v>
          </cell>
          <cell r="E473">
            <v>0</v>
          </cell>
          <cell r="F473">
            <v>0</v>
          </cell>
          <cell r="G473">
            <v>0</v>
          </cell>
          <cell r="H473">
            <v>0</v>
          </cell>
          <cell r="I473">
            <v>0</v>
          </cell>
          <cell r="J473">
            <v>2700</v>
          </cell>
          <cell r="K473">
            <v>0</v>
          </cell>
        </row>
        <row r="474">
          <cell r="A474" t="str">
            <v>060601</v>
          </cell>
          <cell r="B474" t="str">
            <v xml:space="preserve">PINE VALLEY   </v>
          </cell>
          <cell r="C474">
            <v>15</v>
          </cell>
          <cell r="D474">
            <v>99112</v>
          </cell>
          <cell r="E474">
            <v>0</v>
          </cell>
          <cell r="F474">
            <v>0</v>
          </cell>
          <cell r="G474">
            <v>0</v>
          </cell>
          <cell r="H474">
            <v>99112</v>
          </cell>
          <cell r="I474">
            <v>15</v>
          </cell>
          <cell r="J474">
            <v>6320.15</v>
          </cell>
          <cell r="K474">
            <v>0</v>
          </cell>
        </row>
        <row r="475">
          <cell r="A475" t="str">
            <v>261401</v>
          </cell>
          <cell r="B475" t="str">
            <v xml:space="preserve">PITTSFORD     </v>
          </cell>
          <cell r="C475">
            <v>0</v>
          </cell>
          <cell r="D475">
            <v>0</v>
          </cell>
          <cell r="E475">
            <v>0</v>
          </cell>
          <cell r="F475">
            <v>0</v>
          </cell>
          <cell r="G475">
            <v>0</v>
          </cell>
          <cell r="H475">
            <v>0</v>
          </cell>
          <cell r="I475">
            <v>0</v>
          </cell>
          <cell r="J475">
            <v>2700</v>
          </cell>
          <cell r="K475">
            <v>0</v>
          </cell>
        </row>
        <row r="476">
          <cell r="A476" t="str">
            <v>280518</v>
          </cell>
          <cell r="B476" t="str">
            <v xml:space="preserve">PLAINEDGE     </v>
          </cell>
          <cell r="C476">
            <v>0</v>
          </cell>
          <cell r="D476">
            <v>0</v>
          </cell>
          <cell r="E476">
            <v>0</v>
          </cell>
          <cell r="F476">
            <v>0</v>
          </cell>
          <cell r="G476">
            <v>0</v>
          </cell>
          <cell r="H476">
            <v>0</v>
          </cell>
          <cell r="I476">
            <v>0</v>
          </cell>
          <cell r="J476">
            <v>2700</v>
          </cell>
          <cell r="K476">
            <v>0</v>
          </cell>
        </row>
        <row r="477">
          <cell r="A477" t="str">
            <v>280504</v>
          </cell>
          <cell r="B477" t="str">
            <v xml:space="preserve">PLAINVIEW     </v>
          </cell>
          <cell r="C477">
            <v>0</v>
          </cell>
          <cell r="D477">
            <v>0</v>
          </cell>
          <cell r="E477">
            <v>0</v>
          </cell>
          <cell r="F477">
            <v>0</v>
          </cell>
          <cell r="G477">
            <v>0</v>
          </cell>
          <cell r="H477">
            <v>0</v>
          </cell>
          <cell r="I477">
            <v>0</v>
          </cell>
          <cell r="J477">
            <v>2700</v>
          </cell>
          <cell r="K477">
            <v>0</v>
          </cell>
        </row>
        <row r="478">
          <cell r="A478" t="str">
            <v>091200</v>
          </cell>
          <cell r="B478" t="str">
            <v xml:space="preserve">PLATTSBURGH   </v>
          </cell>
          <cell r="C478">
            <v>76</v>
          </cell>
          <cell r="D478">
            <v>226069</v>
          </cell>
          <cell r="E478">
            <v>104687</v>
          </cell>
          <cell r="F478">
            <v>33</v>
          </cell>
          <cell r="G478">
            <v>3172.33</v>
          </cell>
          <cell r="H478">
            <v>121382</v>
          </cell>
          <cell r="I478">
            <v>43</v>
          </cell>
          <cell r="J478">
            <v>2762.13</v>
          </cell>
          <cell r="K478">
            <v>33</v>
          </cell>
        </row>
        <row r="479">
          <cell r="A479" t="str">
            <v>660809</v>
          </cell>
          <cell r="B479" t="str">
            <v xml:space="preserve">PLEASANTVILLE </v>
          </cell>
          <cell r="C479">
            <v>0</v>
          </cell>
          <cell r="D479">
            <v>0</v>
          </cell>
          <cell r="E479">
            <v>0</v>
          </cell>
          <cell r="F479">
            <v>0</v>
          </cell>
          <cell r="G479">
            <v>0</v>
          </cell>
          <cell r="H479">
            <v>0</v>
          </cell>
          <cell r="I479">
            <v>0</v>
          </cell>
          <cell r="J479">
            <v>2700</v>
          </cell>
          <cell r="K479">
            <v>0</v>
          </cell>
        </row>
        <row r="480">
          <cell r="A480" t="str">
            <v>660802</v>
          </cell>
          <cell r="B480" t="str">
            <v>POCANTICO HILL</v>
          </cell>
          <cell r="C480">
            <v>16</v>
          </cell>
          <cell r="D480">
            <v>43200</v>
          </cell>
          <cell r="E480">
            <v>0</v>
          </cell>
          <cell r="F480">
            <v>0</v>
          </cell>
          <cell r="G480">
            <v>0</v>
          </cell>
          <cell r="H480">
            <v>43200</v>
          </cell>
          <cell r="I480">
            <v>16</v>
          </cell>
          <cell r="J480">
            <v>2700</v>
          </cell>
          <cell r="K480">
            <v>0</v>
          </cell>
        </row>
        <row r="481">
          <cell r="A481" t="str">
            <v>211103</v>
          </cell>
          <cell r="B481" t="str">
            <v xml:space="preserve">POLAND        </v>
          </cell>
          <cell r="C481">
            <v>37</v>
          </cell>
          <cell r="D481">
            <v>149078</v>
          </cell>
          <cell r="E481">
            <v>149078</v>
          </cell>
          <cell r="F481">
            <v>37</v>
          </cell>
          <cell r="G481">
            <v>4029.13</v>
          </cell>
          <cell r="H481">
            <v>0</v>
          </cell>
          <cell r="I481">
            <v>0</v>
          </cell>
          <cell r="J481">
            <v>4000</v>
          </cell>
          <cell r="K481">
            <v>30</v>
          </cell>
        </row>
        <row r="482">
          <cell r="A482" t="str">
            <v>051101</v>
          </cell>
          <cell r="B482" t="str">
            <v xml:space="preserve">PORT BYRON    </v>
          </cell>
          <cell r="C482">
            <v>34</v>
          </cell>
          <cell r="D482">
            <v>191853</v>
          </cell>
          <cell r="E482">
            <v>102052</v>
          </cell>
          <cell r="F482">
            <v>14</v>
          </cell>
          <cell r="G482">
            <v>7289.42</v>
          </cell>
          <cell r="H482">
            <v>89801</v>
          </cell>
          <cell r="I482">
            <v>20</v>
          </cell>
          <cell r="J482">
            <v>4473.1400000000003</v>
          </cell>
          <cell r="K482">
            <v>14</v>
          </cell>
        </row>
        <row r="483">
          <cell r="A483" t="str">
            <v>661904</v>
          </cell>
          <cell r="B483" t="str">
            <v xml:space="preserve">PORT CHESTER  </v>
          </cell>
          <cell r="C483">
            <v>0</v>
          </cell>
          <cell r="D483">
            <v>0</v>
          </cell>
          <cell r="E483">
            <v>0</v>
          </cell>
          <cell r="F483">
            <v>0</v>
          </cell>
          <cell r="G483">
            <v>0</v>
          </cell>
          <cell r="H483">
            <v>0</v>
          </cell>
          <cell r="I483">
            <v>0</v>
          </cell>
          <cell r="J483">
            <v>3057.41</v>
          </cell>
          <cell r="K483">
            <v>0</v>
          </cell>
        </row>
        <row r="484">
          <cell r="A484" t="str">
            <v>580206</v>
          </cell>
          <cell r="B484" t="str">
            <v>PORT JEFFERSON</v>
          </cell>
          <cell r="C484">
            <v>28</v>
          </cell>
          <cell r="D484">
            <v>75600</v>
          </cell>
          <cell r="E484">
            <v>0</v>
          </cell>
          <cell r="F484">
            <v>0</v>
          </cell>
          <cell r="G484">
            <v>0</v>
          </cell>
          <cell r="H484">
            <v>75600</v>
          </cell>
          <cell r="I484">
            <v>28</v>
          </cell>
          <cell r="J484">
            <v>2700</v>
          </cell>
          <cell r="K484">
            <v>0</v>
          </cell>
        </row>
        <row r="485">
          <cell r="A485" t="str">
            <v>441800</v>
          </cell>
          <cell r="B485" t="str">
            <v xml:space="preserve">PORT JERVIS   </v>
          </cell>
          <cell r="C485">
            <v>38</v>
          </cell>
          <cell r="D485">
            <v>304375</v>
          </cell>
          <cell r="E485">
            <v>273063</v>
          </cell>
          <cell r="F485">
            <v>32</v>
          </cell>
          <cell r="G485">
            <v>8533.2099999999991</v>
          </cell>
          <cell r="H485">
            <v>31312</v>
          </cell>
          <cell r="I485">
            <v>6</v>
          </cell>
          <cell r="J485">
            <v>5027.62</v>
          </cell>
          <cell r="K485">
            <v>32</v>
          </cell>
        </row>
        <row r="486">
          <cell r="A486" t="str">
            <v>280404</v>
          </cell>
          <cell r="B486" t="str">
            <v>PORT WASHINGTO</v>
          </cell>
          <cell r="C486">
            <v>174</v>
          </cell>
          <cell r="D486">
            <v>601723</v>
          </cell>
          <cell r="E486">
            <v>361423</v>
          </cell>
          <cell r="F486">
            <v>85</v>
          </cell>
          <cell r="G486">
            <v>4252.03</v>
          </cell>
          <cell r="H486">
            <v>240300</v>
          </cell>
          <cell r="I486">
            <v>89</v>
          </cell>
          <cell r="J486">
            <v>2700</v>
          </cell>
          <cell r="K486">
            <v>85</v>
          </cell>
        </row>
        <row r="487">
          <cell r="A487" t="str">
            <v>042901</v>
          </cell>
          <cell r="B487" t="str">
            <v xml:space="preserve">PORTVILLE     </v>
          </cell>
          <cell r="C487">
            <v>32</v>
          </cell>
          <cell r="D487">
            <v>169472</v>
          </cell>
          <cell r="E487">
            <v>73088</v>
          </cell>
          <cell r="F487">
            <v>11</v>
          </cell>
          <cell r="G487">
            <v>6644.36</v>
          </cell>
          <cell r="H487">
            <v>96384</v>
          </cell>
          <cell r="I487">
            <v>21</v>
          </cell>
          <cell r="J487">
            <v>4512.2</v>
          </cell>
          <cell r="K487">
            <v>11</v>
          </cell>
        </row>
        <row r="488">
          <cell r="A488" t="str">
            <v>512902</v>
          </cell>
          <cell r="B488" t="str">
            <v xml:space="preserve">POTSDAM       </v>
          </cell>
          <cell r="C488">
            <v>57</v>
          </cell>
          <cell r="D488">
            <v>175250</v>
          </cell>
          <cell r="E488">
            <v>100040</v>
          </cell>
          <cell r="F488">
            <v>35</v>
          </cell>
          <cell r="G488">
            <v>2858.28</v>
          </cell>
          <cell r="H488">
            <v>75210</v>
          </cell>
          <cell r="I488">
            <v>22</v>
          </cell>
          <cell r="J488">
            <v>3336.19</v>
          </cell>
          <cell r="K488">
            <v>35</v>
          </cell>
        </row>
        <row r="489">
          <cell r="A489" t="str">
            <v>131500</v>
          </cell>
          <cell r="B489" t="str">
            <v xml:space="preserve">POUGHKEEPSIE  </v>
          </cell>
          <cell r="C489">
            <v>138</v>
          </cell>
          <cell r="D489">
            <v>796411</v>
          </cell>
          <cell r="E489">
            <v>0</v>
          </cell>
          <cell r="F489">
            <v>0</v>
          </cell>
          <cell r="G489">
            <v>0</v>
          </cell>
          <cell r="H489">
            <v>796411</v>
          </cell>
          <cell r="I489">
            <v>138</v>
          </cell>
          <cell r="J489">
            <v>5740.72</v>
          </cell>
          <cell r="K489">
            <v>0</v>
          </cell>
        </row>
        <row r="490">
          <cell r="A490" t="str">
            <v>572301</v>
          </cell>
          <cell r="B490" t="str">
            <v xml:space="preserve">PRATTSBURG    </v>
          </cell>
          <cell r="C490">
            <v>23</v>
          </cell>
          <cell r="D490">
            <v>104296</v>
          </cell>
          <cell r="E490">
            <v>104296</v>
          </cell>
          <cell r="F490">
            <v>23</v>
          </cell>
          <cell r="G490">
            <v>4534.6000000000004</v>
          </cell>
          <cell r="H490">
            <v>0</v>
          </cell>
          <cell r="I490">
            <v>0</v>
          </cell>
          <cell r="J490">
            <v>4660.3500000000004</v>
          </cell>
          <cell r="K490">
            <v>23</v>
          </cell>
        </row>
        <row r="491">
          <cell r="A491" t="str">
            <v>461801</v>
          </cell>
          <cell r="B491" t="str">
            <v xml:space="preserve">PULASKI       </v>
          </cell>
          <cell r="C491">
            <v>44</v>
          </cell>
          <cell r="D491">
            <v>204691</v>
          </cell>
          <cell r="E491">
            <v>82708</v>
          </cell>
          <cell r="F491">
            <v>20</v>
          </cell>
          <cell r="G491">
            <v>4135.3999999999996</v>
          </cell>
          <cell r="H491">
            <v>121983</v>
          </cell>
          <cell r="I491">
            <v>24</v>
          </cell>
          <cell r="J491">
            <v>4954.1499999999996</v>
          </cell>
          <cell r="K491">
            <v>20</v>
          </cell>
        </row>
        <row r="492">
          <cell r="A492" t="str">
            <v>641401</v>
          </cell>
          <cell r="B492" t="str">
            <v xml:space="preserve">PUTNAM        </v>
          </cell>
          <cell r="C492">
            <v>0</v>
          </cell>
          <cell r="D492">
            <v>0</v>
          </cell>
          <cell r="E492">
            <v>0</v>
          </cell>
          <cell r="F492">
            <v>0</v>
          </cell>
          <cell r="G492">
            <v>0</v>
          </cell>
          <cell r="H492">
            <v>0</v>
          </cell>
          <cell r="I492">
            <v>0</v>
          </cell>
          <cell r="J492">
            <v>2700</v>
          </cell>
          <cell r="K492">
            <v>0</v>
          </cell>
        </row>
        <row r="493">
          <cell r="A493" t="str">
            <v>480503</v>
          </cell>
          <cell r="B493" t="str">
            <v xml:space="preserve">PUTNAM VALLEY </v>
          </cell>
          <cell r="C493">
            <v>0</v>
          </cell>
          <cell r="D493">
            <v>0</v>
          </cell>
          <cell r="E493">
            <v>0</v>
          </cell>
          <cell r="F493">
            <v>0</v>
          </cell>
          <cell r="G493">
            <v>0</v>
          </cell>
          <cell r="H493">
            <v>0</v>
          </cell>
          <cell r="I493">
            <v>0</v>
          </cell>
          <cell r="J493">
            <v>2700</v>
          </cell>
          <cell r="K493">
            <v>0</v>
          </cell>
        </row>
        <row r="494">
          <cell r="A494" t="str">
            <v>630902</v>
          </cell>
          <cell r="B494" t="str">
            <v xml:space="preserve">QUEENSBURY    </v>
          </cell>
          <cell r="C494">
            <v>0</v>
          </cell>
          <cell r="D494">
            <v>0</v>
          </cell>
          <cell r="E494">
            <v>0</v>
          </cell>
          <cell r="F494">
            <v>0</v>
          </cell>
          <cell r="G494">
            <v>0</v>
          </cell>
          <cell r="H494">
            <v>0</v>
          </cell>
          <cell r="I494">
            <v>0</v>
          </cell>
          <cell r="J494">
            <v>2828</v>
          </cell>
          <cell r="K494">
            <v>0</v>
          </cell>
        </row>
        <row r="495">
          <cell r="A495" t="str">
            <v>580903</v>
          </cell>
          <cell r="B495" t="str">
            <v xml:space="preserve">QUOGUE        </v>
          </cell>
          <cell r="C495">
            <v>0</v>
          </cell>
          <cell r="D495">
            <v>0</v>
          </cell>
          <cell r="E495">
            <v>0</v>
          </cell>
          <cell r="F495">
            <v>0</v>
          </cell>
          <cell r="G495">
            <v>0</v>
          </cell>
          <cell r="H495">
            <v>0</v>
          </cell>
          <cell r="I495">
            <v>0</v>
          </cell>
          <cell r="J495">
            <v>2700</v>
          </cell>
          <cell r="K495">
            <v>0</v>
          </cell>
        </row>
        <row r="496">
          <cell r="A496" t="str">
            <v>500401</v>
          </cell>
          <cell r="B496" t="str">
            <v xml:space="preserve">RAMAPO        </v>
          </cell>
          <cell r="C496">
            <v>95</v>
          </cell>
          <cell r="D496">
            <v>256500</v>
          </cell>
          <cell r="E496">
            <v>0</v>
          </cell>
          <cell r="F496">
            <v>0</v>
          </cell>
          <cell r="G496">
            <v>0</v>
          </cell>
          <cell r="H496">
            <v>256500</v>
          </cell>
          <cell r="I496">
            <v>95</v>
          </cell>
          <cell r="J496">
            <v>2700</v>
          </cell>
          <cell r="K496">
            <v>0</v>
          </cell>
        </row>
        <row r="497">
          <cell r="A497" t="str">
            <v>043001</v>
          </cell>
          <cell r="B497" t="str">
            <v xml:space="preserve">RANDOLPH      </v>
          </cell>
          <cell r="C497">
            <v>29</v>
          </cell>
          <cell r="D497">
            <v>131324</v>
          </cell>
          <cell r="E497">
            <v>53348</v>
          </cell>
          <cell r="F497">
            <v>13</v>
          </cell>
          <cell r="G497">
            <v>4103.6899999999996</v>
          </cell>
          <cell r="H497">
            <v>77976</v>
          </cell>
          <cell r="I497">
            <v>16</v>
          </cell>
          <cell r="J497">
            <v>4863.03</v>
          </cell>
          <cell r="K497">
            <v>13</v>
          </cell>
        </row>
        <row r="498">
          <cell r="A498" t="str">
            <v>010402</v>
          </cell>
          <cell r="B498" t="str">
            <v>RAVENA COEYMAN</v>
          </cell>
          <cell r="C498">
            <v>56</v>
          </cell>
          <cell r="D498">
            <v>173163</v>
          </cell>
          <cell r="E498">
            <v>159888</v>
          </cell>
          <cell r="F498">
            <v>52</v>
          </cell>
          <cell r="G498">
            <v>3074.76</v>
          </cell>
          <cell r="H498">
            <v>13275</v>
          </cell>
          <cell r="I498">
            <v>4</v>
          </cell>
          <cell r="J498">
            <v>2700</v>
          </cell>
          <cell r="K498">
            <v>52</v>
          </cell>
        </row>
        <row r="499">
          <cell r="A499" t="str">
            <v>651503</v>
          </cell>
          <cell r="B499" t="str">
            <v xml:space="preserve">RED CREEK     </v>
          </cell>
          <cell r="C499">
            <v>38</v>
          </cell>
          <cell r="D499">
            <v>191232</v>
          </cell>
          <cell r="E499">
            <v>149439</v>
          </cell>
          <cell r="F499">
            <v>31</v>
          </cell>
          <cell r="G499">
            <v>4820.6099999999997</v>
          </cell>
          <cell r="H499">
            <v>41793</v>
          </cell>
          <cell r="I499">
            <v>7</v>
          </cell>
          <cell r="J499">
            <v>5563.27</v>
          </cell>
          <cell r="K499">
            <v>31</v>
          </cell>
        </row>
        <row r="500">
          <cell r="A500" t="str">
            <v>131701</v>
          </cell>
          <cell r="B500" t="str">
            <v xml:space="preserve">RED HOOK      </v>
          </cell>
          <cell r="C500">
            <v>0</v>
          </cell>
          <cell r="D500">
            <v>0</v>
          </cell>
          <cell r="E500">
            <v>0</v>
          </cell>
          <cell r="F500">
            <v>0</v>
          </cell>
          <cell r="G500">
            <v>0</v>
          </cell>
          <cell r="H500">
            <v>0</v>
          </cell>
          <cell r="I500">
            <v>0</v>
          </cell>
          <cell r="J500">
            <v>2700</v>
          </cell>
          <cell r="K500">
            <v>0</v>
          </cell>
        </row>
        <row r="501">
          <cell r="A501" t="str">
            <v>411701</v>
          </cell>
          <cell r="B501" t="str">
            <v xml:space="preserve">REMSEN        </v>
          </cell>
          <cell r="C501">
            <v>15</v>
          </cell>
          <cell r="D501">
            <v>61587</v>
          </cell>
          <cell r="E501">
            <v>0</v>
          </cell>
          <cell r="F501">
            <v>0</v>
          </cell>
          <cell r="G501">
            <v>0</v>
          </cell>
          <cell r="H501">
            <v>61587</v>
          </cell>
          <cell r="I501">
            <v>15</v>
          </cell>
          <cell r="J501">
            <v>3869.74</v>
          </cell>
          <cell r="K501">
            <v>0</v>
          </cell>
        </row>
        <row r="502">
          <cell r="A502" t="str">
            <v>580901</v>
          </cell>
          <cell r="B502" t="str">
            <v xml:space="preserve">REMSENBURG    </v>
          </cell>
          <cell r="C502">
            <v>14</v>
          </cell>
          <cell r="D502">
            <v>37800</v>
          </cell>
          <cell r="E502">
            <v>0</v>
          </cell>
          <cell r="F502">
            <v>0</v>
          </cell>
          <cell r="G502">
            <v>0</v>
          </cell>
          <cell r="H502">
            <v>37800</v>
          </cell>
          <cell r="I502">
            <v>14</v>
          </cell>
          <cell r="J502">
            <v>2700</v>
          </cell>
          <cell r="K502">
            <v>0</v>
          </cell>
        </row>
        <row r="503">
          <cell r="A503" t="str">
            <v>491200</v>
          </cell>
          <cell r="B503" t="str">
            <v xml:space="preserve">RENSSELAER    </v>
          </cell>
          <cell r="C503">
            <v>53</v>
          </cell>
          <cell r="D503">
            <v>209198</v>
          </cell>
          <cell r="E503">
            <v>190870</v>
          </cell>
          <cell r="F503">
            <v>49</v>
          </cell>
          <cell r="G503">
            <v>3895.3</v>
          </cell>
          <cell r="H503">
            <v>18328</v>
          </cell>
          <cell r="I503">
            <v>4</v>
          </cell>
          <cell r="J503">
            <v>3719.15</v>
          </cell>
          <cell r="K503">
            <v>49</v>
          </cell>
        </row>
        <row r="504">
          <cell r="A504" t="str">
            <v>131801</v>
          </cell>
          <cell r="B504" t="str">
            <v xml:space="preserve">RHINEBECK     </v>
          </cell>
          <cell r="C504">
            <v>0</v>
          </cell>
          <cell r="D504">
            <v>0</v>
          </cell>
          <cell r="E504">
            <v>0</v>
          </cell>
          <cell r="F504">
            <v>0</v>
          </cell>
          <cell r="G504">
            <v>0</v>
          </cell>
          <cell r="H504">
            <v>0</v>
          </cell>
          <cell r="I504">
            <v>0</v>
          </cell>
          <cell r="J504">
            <v>2700</v>
          </cell>
          <cell r="K504">
            <v>0</v>
          </cell>
        </row>
        <row r="505">
          <cell r="A505" t="str">
            <v>472001</v>
          </cell>
          <cell r="B505" t="str">
            <v>RICHFIELD SPRI</v>
          </cell>
          <cell r="C505">
            <v>22</v>
          </cell>
          <cell r="D505">
            <v>78810</v>
          </cell>
          <cell r="E505">
            <v>0</v>
          </cell>
          <cell r="F505">
            <v>0</v>
          </cell>
          <cell r="G505">
            <v>0</v>
          </cell>
          <cell r="H505">
            <v>78810</v>
          </cell>
          <cell r="I505">
            <v>22</v>
          </cell>
          <cell r="J505">
            <v>3486.32</v>
          </cell>
          <cell r="K505">
            <v>0</v>
          </cell>
        </row>
        <row r="506">
          <cell r="A506" t="str">
            <v>062401</v>
          </cell>
          <cell r="B506" t="str">
            <v xml:space="preserve">RIPLEY        </v>
          </cell>
          <cell r="C506">
            <v>14</v>
          </cell>
          <cell r="D506">
            <v>85984</v>
          </cell>
          <cell r="E506">
            <v>0</v>
          </cell>
          <cell r="F506">
            <v>0</v>
          </cell>
          <cell r="G506">
            <v>0</v>
          </cell>
          <cell r="H506">
            <v>85984</v>
          </cell>
          <cell r="I506">
            <v>14</v>
          </cell>
          <cell r="J506">
            <v>6137.87</v>
          </cell>
          <cell r="K506">
            <v>0</v>
          </cell>
        </row>
        <row r="507">
          <cell r="A507" t="str">
            <v>580602</v>
          </cell>
          <cell r="B507" t="str">
            <v xml:space="preserve">RIVERHEAD     </v>
          </cell>
          <cell r="C507">
            <v>251</v>
          </cell>
          <cell r="D507">
            <v>673254</v>
          </cell>
          <cell r="E507">
            <v>404766</v>
          </cell>
          <cell r="F507">
            <v>152</v>
          </cell>
          <cell r="G507">
            <v>2662.93</v>
          </cell>
          <cell r="H507">
            <v>268488</v>
          </cell>
          <cell r="I507">
            <v>99</v>
          </cell>
          <cell r="J507">
            <v>2700</v>
          </cell>
          <cell r="K507">
            <v>152</v>
          </cell>
        </row>
        <row r="508">
          <cell r="A508" t="str">
            <v>261600</v>
          </cell>
          <cell r="B508" t="str">
            <v xml:space="preserve">ROCHESTER     </v>
          </cell>
          <cell r="C508">
            <v>1919</v>
          </cell>
          <cell r="D508">
            <v>10817469</v>
          </cell>
          <cell r="E508">
            <v>9127763</v>
          </cell>
          <cell r="F508">
            <v>1651</v>
          </cell>
          <cell r="G508">
            <v>5528.62</v>
          </cell>
          <cell r="H508">
            <v>1689706</v>
          </cell>
          <cell r="I508">
            <v>268</v>
          </cell>
          <cell r="J508">
            <v>6296.61</v>
          </cell>
          <cell r="K508">
            <v>1651</v>
          </cell>
        </row>
        <row r="509">
          <cell r="A509" t="str">
            <v>280221</v>
          </cell>
          <cell r="B509" t="str">
            <v>ROCKVILLE CENT</v>
          </cell>
          <cell r="C509">
            <v>0</v>
          </cell>
          <cell r="D509">
            <v>0</v>
          </cell>
          <cell r="E509">
            <v>0</v>
          </cell>
          <cell r="F509">
            <v>0</v>
          </cell>
          <cell r="G509">
            <v>0</v>
          </cell>
          <cell r="H509">
            <v>0</v>
          </cell>
          <cell r="I509">
            <v>0</v>
          </cell>
          <cell r="J509">
            <v>2700</v>
          </cell>
          <cell r="K509">
            <v>0</v>
          </cell>
        </row>
        <row r="510">
          <cell r="A510" t="str">
            <v>580209</v>
          </cell>
          <cell r="B510" t="str">
            <v xml:space="preserve">ROCKY POINT   </v>
          </cell>
          <cell r="C510">
            <v>65</v>
          </cell>
          <cell r="D510">
            <v>197136</v>
          </cell>
          <cell r="E510">
            <v>0</v>
          </cell>
          <cell r="F510">
            <v>0</v>
          </cell>
          <cell r="G510">
            <v>0</v>
          </cell>
          <cell r="H510">
            <v>197136</v>
          </cell>
          <cell r="I510">
            <v>65</v>
          </cell>
          <cell r="J510">
            <v>2995.2</v>
          </cell>
          <cell r="K510">
            <v>0</v>
          </cell>
        </row>
        <row r="511">
          <cell r="A511" t="str">
            <v>411800</v>
          </cell>
          <cell r="B511" t="str">
            <v xml:space="preserve">ROME          </v>
          </cell>
          <cell r="C511">
            <v>293</v>
          </cell>
          <cell r="D511">
            <v>1156062</v>
          </cell>
          <cell r="E511">
            <v>890862</v>
          </cell>
          <cell r="F511">
            <v>228</v>
          </cell>
          <cell r="G511">
            <v>3907.28</v>
          </cell>
          <cell r="H511">
            <v>265200</v>
          </cell>
          <cell r="I511">
            <v>65</v>
          </cell>
          <cell r="J511">
            <v>4053.4</v>
          </cell>
          <cell r="K511">
            <v>228</v>
          </cell>
        </row>
        <row r="512">
          <cell r="A512" t="str">
            <v>560603</v>
          </cell>
          <cell r="B512" t="str">
            <v xml:space="preserve">ROMULUS       </v>
          </cell>
          <cell r="C512">
            <v>29</v>
          </cell>
          <cell r="D512">
            <v>100904</v>
          </cell>
          <cell r="E512">
            <v>100904</v>
          </cell>
          <cell r="F512">
            <v>29</v>
          </cell>
          <cell r="G512">
            <v>3479.44</v>
          </cell>
          <cell r="H512">
            <v>0</v>
          </cell>
          <cell r="I512">
            <v>0</v>
          </cell>
          <cell r="J512">
            <v>2924</v>
          </cell>
          <cell r="K512">
            <v>13</v>
          </cell>
        </row>
        <row r="513">
          <cell r="A513" t="str">
            <v>620901</v>
          </cell>
          <cell r="B513" t="str">
            <v>RONDOUT VALLEY</v>
          </cell>
          <cell r="C513">
            <v>65</v>
          </cell>
          <cell r="D513">
            <v>175500</v>
          </cell>
          <cell r="E513">
            <v>91800</v>
          </cell>
          <cell r="F513">
            <v>34</v>
          </cell>
          <cell r="G513">
            <v>2700</v>
          </cell>
          <cell r="H513">
            <v>83700</v>
          </cell>
          <cell r="I513">
            <v>31</v>
          </cell>
          <cell r="J513">
            <v>2700</v>
          </cell>
          <cell r="K513">
            <v>34</v>
          </cell>
        </row>
        <row r="514">
          <cell r="A514" t="str">
            <v>280208</v>
          </cell>
          <cell r="B514" t="str">
            <v xml:space="preserve">ROOSEVELT     </v>
          </cell>
          <cell r="C514">
            <v>146</v>
          </cell>
          <cell r="D514">
            <v>979289</v>
          </cell>
          <cell r="E514">
            <v>790505</v>
          </cell>
          <cell r="F514">
            <v>115</v>
          </cell>
          <cell r="G514">
            <v>6873.95</v>
          </cell>
          <cell r="H514">
            <v>188784</v>
          </cell>
          <cell r="I514">
            <v>31</v>
          </cell>
          <cell r="J514">
            <v>5977.38</v>
          </cell>
          <cell r="K514">
            <v>115</v>
          </cell>
        </row>
        <row r="515">
          <cell r="A515" t="str">
            <v>591301</v>
          </cell>
          <cell r="B515" t="str">
            <v xml:space="preserve">ROSCOE        </v>
          </cell>
          <cell r="C515">
            <v>15</v>
          </cell>
          <cell r="D515">
            <v>40500</v>
          </cell>
          <cell r="E515">
            <v>0</v>
          </cell>
          <cell r="F515">
            <v>0</v>
          </cell>
          <cell r="G515">
            <v>0</v>
          </cell>
          <cell r="H515">
            <v>40500</v>
          </cell>
          <cell r="I515">
            <v>15</v>
          </cell>
          <cell r="J515">
            <v>2700</v>
          </cell>
          <cell r="K515">
            <v>0</v>
          </cell>
        </row>
        <row r="516">
          <cell r="A516" t="str">
            <v>280403</v>
          </cell>
          <cell r="B516" t="str">
            <v xml:space="preserve">ROSLYN        </v>
          </cell>
          <cell r="C516">
            <v>32</v>
          </cell>
          <cell r="D516">
            <v>54525</v>
          </cell>
          <cell r="E516">
            <v>57395</v>
          </cell>
          <cell r="F516">
            <v>32</v>
          </cell>
          <cell r="G516">
            <v>1793.59</v>
          </cell>
          <cell r="H516">
            <v>0</v>
          </cell>
          <cell r="I516">
            <v>0</v>
          </cell>
          <cell r="J516">
            <v>2700</v>
          </cell>
          <cell r="K516">
            <v>19</v>
          </cell>
        </row>
        <row r="517">
          <cell r="A517" t="str">
            <v>121502</v>
          </cell>
          <cell r="B517" t="str">
            <v xml:space="preserve">ROXBURY       </v>
          </cell>
          <cell r="C517">
            <v>10</v>
          </cell>
          <cell r="D517">
            <v>28350</v>
          </cell>
          <cell r="E517">
            <v>0</v>
          </cell>
          <cell r="F517">
            <v>0</v>
          </cell>
          <cell r="G517">
            <v>0</v>
          </cell>
          <cell r="H517">
            <v>28350</v>
          </cell>
          <cell r="I517">
            <v>10</v>
          </cell>
          <cell r="J517">
            <v>2700</v>
          </cell>
          <cell r="K517">
            <v>0</v>
          </cell>
        </row>
        <row r="518">
          <cell r="A518" t="str">
            <v>401201</v>
          </cell>
          <cell r="B518" t="str">
            <v>ROYALTON HARTL</v>
          </cell>
          <cell r="C518">
            <v>32</v>
          </cell>
          <cell r="D518">
            <v>117776</v>
          </cell>
          <cell r="E518">
            <v>0</v>
          </cell>
          <cell r="F518">
            <v>0</v>
          </cell>
          <cell r="G518">
            <v>0</v>
          </cell>
          <cell r="H518">
            <v>117776</v>
          </cell>
          <cell r="I518">
            <v>32</v>
          </cell>
          <cell r="J518">
            <v>3623.65</v>
          </cell>
          <cell r="K518">
            <v>0</v>
          </cell>
        </row>
        <row r="519">
          <cell r="A519" t="str">
            <v>261701</v>
          </cell>
          <cell r="B519" t="str">
            <v>RUSH HENRIETTA</v>
          </cell>
          <cell r="C519">
            <v>206</v>
          </cell>
          <cell r="D519">
            <v>555039</v>
          </cell>
          <cell r="E519">
            <v>255078</v>
          </cell>
          <cell r="F519">
            <v>95</v>
          </cell>
          <cell r="G519">
            <v>2685.03</v>
          </cell>
          <cell r="H519">
            <v>299961</v>
          </cell>
          <cell r="I519">
            <v>111</v>
          </cell>
          <cell r="J519">
            <v>2700</v>
          </cell>
          <cell r="K519">
            <v>95</v>
          </cell>
        </row>
        <row r="520">
          <cell r="A520" t="str">
            <v>661800</v>
          </cell>
          <cell r="B520" t="str">
            <v xml:space="preserve">RYE           </v>
          </cell>
          <cell r="C520">
            <v>0</v>
          </cell>
          <cell r="D520">
            <v>0</v>
          </cell>
          <cell r="E520">
            <v>0</v>
          </cell>
          <cell r="F520">
            <v>0</v>
          </cell>
          <cell r="G520">
            <v>0</v>
          </cell>
          <cell r="H520">
            <v>0</v>
          </cell>
          <cell r="I520">
            <v>0</v>
          </cell>
          <cell r="J520">
            <v>2700</v>
          </cell>
          <cell r="K520">
            <v>0</v>
          </cell>
        </row>
        <row r="521">
          <cell r="A521" t="str">
            <v>661901</v>
          </cell>
          <cell r="B521" t="str">
            <v xml:space="preserve">RYE NECK      </v>
          </cell>
          <cell r="C521">
            <v>0</v>
          </cell>
          <cell r="D521">
            <v>0</v>
          </cell>
          <cell r="E521">
            <v>0</v>
          </cell>
          <cell r="F521">
            <v>0</v>
          </cell>
          <cell r="G521">
            <v>0</v>
          </cell>
          <cell r="H521">
            <v>0</v>
          </cell>
          <cell r="I521">
            <v>0</v>
          </cell>
          <cell r="J521">
            <v>2700</v>
          </cell>
          <cell r="K521">
            <v>0</v>
          </cell>
        </row>
        <row r="522">
          <cell r="A522" t="str">
            <v>521401</v>
          </cell>
          <cell r="B522" t="str">
            <v>S. GLENS FALLS</v>
          </cell>
          <cell r="C522">
            <v>67</v>
          </cell>
          <cell r="D522">
            <v>315192</v>
          </cell>
          <cell r="E522">
            <v>93556</v>
          </cell>
          <cell r="F522">
            <v>0</v>
          </cell>
          <cell r="G522">
            <v>0</v>
          </cell>
          <cell r="H522">
            <v>221636</v>
          </cell>
          <cell r="I522">
            <v>67</v>
          </cell>
          <cell r="J522">
            <v>3308</v>
          </cell>
          <cell r="K522">
            <v>0</v>
          </cell>
        </row>
        <row r="523">
          <cell r="A523" t="str">
            <v>580413</v>
          </cell>
          <cell r="B523" t="str">
            <v xml:space="preserve">S. HUNTINGTON </v>
          </cell>
          <cell r="C523">
            <v>104</v>
          </cell>
          <cell r="D523">
            <v>280825</v>
          </cell>
          <cell r="E523">
            <v>135000</v>
          </cell>
          <cell r="F523">
            <v>50</v>
          </cell>
          <cell r="G523">
            <v>2700</v>
          </cell>
          <cell r="H523">
            <v>145825</v>
          </cell>
          <cell r="I523">
            <v>54</v>
          </cell>
          <cell r="J523">
            <v>2700</v>
          </cell>
          <cell r="K523">
            <v>50</v>
          </cell>
        </row>
        <row r="524">
          <cell r="A524" t="str">
            <v>220101</v>
          </cell>
          <cell r="B524" t="str">
            <v xml:space="preserve">S. JEFFERSON  </v>
          </cell>
          <cell r="C524">
            <v>68</v>
          </cell>
          <cell r="D524">
            <v>285307</v>
          </cell>
          <cell r="E524">
            <v>99944</v>
          </cell>
          <cell r="F524">
            <v>24</v>
          </cell>
          <cell r="G524">
            <v>4164.33</v>
          </cell>
          <cell r="H524">
            <v>185363</v>
          </cell>
          <cell r="I524">
            <v>44</v>
          </cell>
          <cell r="J524">
            <v>4137.7299999999996</v>
          </cell>
          <cell r="K524">
            <v>24</v>
          </cell>
        </row>
        <row r="525">
          <cell r="A525" t="str">
            <v>121702</v>
          </cell>
          <cell r="B525" t="str">
            <v xml:space="preserve">S. KORTRIGHT  </v>
          </cell>
          <cell r="C525">
            <v>14</v>
          </cell>
          <cell r="D525">
            <v>56250</v>
          </cell>
          <cell r="E525">
            <v>0</v>
          </cell>
          <cell r="F525">
            <v>0</v>
          </cell>
          <cell r="G525">
            <v>0</v>
          </cell>
          <cell r="H525">
            <v>56250</v>
          </cell>
          <cell r="I525">
            <v>14</v>
          </cell>
          <cell r="J525">
            <v>4000</v>
          </cell>
          <cell r="K525">
            <v>0</v>
          </cell>
        </row>
        <row r="526">
          <cell r="A526" t="str">
            <v>500301</v>
          </cell>
          <cell r="B526" t="str">
            <v xml:space="preserve">S. ORANGETOWN </v>
          </cell>
          <cell r="C526">
            <v>70</v>
          </cell>
          <cell r="D526">
            <v>189000</v>
          </cell>
          <cell r="E526">
            <v>0</v>
          </cell>
          <cell r="F526">
            <v>0</v>
          </cell>
          <cell r="G526">
            <v>0</v>
          </cell>
          <cell r="H526">
            <v>189000</v>
          </cell>
          <cell r="I526">
            <v>70</v>
          </cell>
          <cell r="J526">
            <v>2700</v>
          </cell>
          <cell r="K526">
            <v>0</v>
          </cell>
        </row>
        <row r="527">
          <cell r="A527" t="str">
            <v>580205</v>
          </cell>
          <cell r="B527" t="str">
            <v xml:space="preserve">SACHEM        </v>
          </cell>
          <cell r="C527">
            <v>222</v>
          </cell>
          <cell r="D527">
            <v>599400</v>
          </cell>
          <cell r="E527">
            <v>0</v>
          </cell>
          <cell r="F527">
            <v>0</v>
          </cell>
          <cell r="G527">
            <v>0</v>
          </cell>
          <cell r="H527">
            <v>599400</v>
          </cell>
          <cell r="I527">
            <v>222</v>
          </cell>
          <cell r="J527">
            <v>2700</v>
          </cell>
          <cell r="K527">
            <v>0</v>
          </cell>
        </row>
        <row r="528">
          <cell r="A528" t="str">
            <v>221001</v>
          </cell>
          <cell r="B528" t="str">
            <v>SACKETS HARBOR</v>
          </cell>
          <cell r="C528">
            <v>0</v>
          </cell>
          <cell r="D528">
            <v>0</v>
          </cell>
          <cell r="E528">
            <v>0</v>
          </cell>
          <cell r="F528">
            <v>0</v>
          </cell>
          <cell r="G528">
            <v>0</v>
          </cell>
          <cell r="H528">
            <v>0</v>
          </cell>
          <cell r="I528">
            <v>0</v>
          </cell>
          <cell r="J528">
            <v>3156</v>
          </cell>
          <cell r="K528">
            <v>0</v>
          </cell>
        </row>
        <row r="529">
          <cell r="A529" t="str">
            <v>580305</v>
          </cell>
          <cell r="B529" t="str">
            <v xml:space="preserve">SAG HARBOR    </v>
          </cell>
          <cell r="C529">
            <v>0</v>
          </cell>
          <cell r="D529">
            <v>0</v>
          </cell>
          <cell r="E529">
            <v>0</v>
          </cell>
          <cell r="F529">
            <v>0</v>
          </cell>
          <cell r="G529">
            <v>0</v>
          </cell>
          <cell r="H529">
            <v>0</v>
          </cell>
          <cell r="I529">
            <v>0</v>
          </cell>
          <cell r="J529">
            <v>2700</v>
          </cell>
          <cell r="K529">
            <v>0</v>
          </cell>
        </row>
        <row r="530">
          <cell r="A530" t="str">
            <v>043200</v>
          </cell>
          <cell r="B530" t="str">
            <v xml:space="preserve">SALAMANCA     </v>
          </cell>
          <cell r="C530">
            <v>80</v>
          </cell>
          <cell r="D530">
            <v>380628</v>
          </cell>
          <cell r="E530">
            <v>300000</v>
          </cell>
          <cell r="F530">
            <v>66</v>
          </cell>
          <cell r="G530">
            <v>4545.45</v>
          </cell>
          <cell r="H530">
            <v>80628</v>
          </cell>
          <cell r="I530">
            <v>14</v>
          </cell>
          <cell r="J530">
            <v>5437.93</v>
          </cell>
          <cell r="K530">
            <v>66</v>
          </cell>
        </row>
        <row r="531">
          <cell r="A531" t="str">
            <v>641501</v>
          </cell>
          <cell r="B531" t="str">
            <v xml:space="preserve">SALEM         </v>
          </cell>
          <cell r="C531">
            <v>0</v>
          </cell>
          <cell r="D531">
            <v>0</v>
          </cell>
          <cell r="E531">
            <v>0</v>
          </cell>
          <cell r="F531">
            <v>0</v>
          </cell>
          <cell r="G531">
            <v>0</v>
          </cell>
          <cell r="H531">
            <v>0</v>
          </cell>
          <cell r="I531">
            <v>0</v>
          </cell>
          <cell r="J531">
            <v>3648.07</v>
          </cell>
          <cell r="K531">
            <v>0</v>
          </cell>
        </row>
        <row r="532">
          <cell r="A532" t="str">
            <v>161201</v>
          </cell>
          <cell r="B532" t="str">
            <v xml:space="preserve">SALMON RIVER  </v>
          </cell>
          <cell r="C532">
            <v>28</v>
          </cell>
          <cell r="D532">
            <v>152513</v>
          </cell>
          <cell r="E532">
            <v>86396</v>
          </cell>
          <cell r="F532">
            <v>17</v>
          </cell>
          <cell r="G532">
            <v>5082.1099999999997</v>
          </cell>
          <cell r="H532">
            <v>66117</v>
          </cell>
          <cell r="I532">
            <v>11</v>
          </cell>
          <cell r="J532">
            <v>5589.29</v>
          </cell>
          <cell r="K532">
            <v>17</v>
          </cell>
        </row>
        <row r="533">
          <cell r="A533" t="str">
            <v>461901</v>
          </cell>
          <cell r="B533" t="str">
            <v xml:space="preserve">SANDY CREEK   </v>
          </cell>
          <cell r="C533">
            <v>32</v>
          </cell>
          <cell r="D533">
            <v>155357</v>
          </cell>
          <cell r="E533">
            <v>111848</v>
          </cell>
          <cell r="F533">
            <v>23</v>
          </cell>
          <cell r="G533">
            <v>4862.95</v>
          </cell>
          <cell r="H533">
            <v>43509</v>
          </cell>
          <cell r="I533">
            <v>9</v>
          </cell>
          <cell r="J533">
            <v>4461.92</v>
          </cell>
          <cell r="K533">
            <v>23</v>
          </cell>
        </row>
        <row r="534">
          <cell r="A534" t="str">
            <v>091402</v>
          </cell>
          <cell r="B534" t="str">
            <v xml:space="preserve">SARANAC       </v>
          </cell>
          <cell r="C534">
            <v>0</v>
          </cell>
          <cell r="D534">
            <v>0</v>
          </cell>
          <cell r="E534">
            <v>0</v>
          </cell>
          <cell r="F534">
            <v>0</v>
          </cell>
          <cell r="G534">
            <v>0</v>
          </cell>
          <cell r="H534">
            <v>0</v>
          </cell>
          <cell r="I534">
            <v>0</v>
          </cell>
          <cell r="J534">
            <v>3684</v>
          </cell>
          <cell r="K534">
            <v>0</v>
          </cell>
        </row>
        <row r="535">
          <cell r="A535" t="str">
            <v>161401</v>
          </cell>
          <cell r="B535" t="str">
            <v xml:space="preserve">SARANAC LAKE  </v>
          </cell>
          <cell r="C535">
            <v>51</v>
          </cell>
          <cell r="D535">
            <v>137700</v>
          </cell>
          <cell r="E535">
            <v>64800</v>
          </cell>
          <cell r="F535">
            <v>24</v>
          </cell>
          <cell r="G535">
            <v>2700</v>
          </cell>
          <cell r="H535">
            <v>72900</v>
          </cell>
          <cell r="I535">
            <v>27</v>
          </cell>
          <cell r="J535">
            <v>2700</v>
          </cell>
          <cell r="K535">
            <v>24</v>
          </cell>
        </row>
        <row r="536">
          <cell r="A536" t="str">
            <v>521800</v>
          </cell>
          <cell r="B536" t="str">
            <v>SARATOGA SPRIN</v>
          </cell>
          <cell r="C536">
            <v>128</v>
          </cell>
          <cell r="D536">
            <v>345926</v>
          </cell>
          <cell r="E536">
            <v>221726</v>
          </cell>
          <cell r="F536">
            <v>82</v>
          </cell>
          <cell r="G536">
            <v>2703.97</v>
          </cell>
          <cell r="H536">
            <v>124200</v>
          </cell>
          <cell r="I536">
            <v>46</v>
          </cell>
          <cell r="J536">
            <v>2700</v>
          </cell>
          <cell r="K536">
            <v>82</v>
          </cell>
        </row>
        <row r="537">
          <cell r="A537" t="str">
            <v>621601</v>
          </cell>
          <cell r="B537" t="str">
            <v xml:space="preserve">SAUGERTIES    </v>
          </cell>
          <cell r="C537">
            <v>0</v>
          </cell>
          <cell r="D537">
            <v>0</v>
          </cell>
          <cell r="E537">
            <v>0</v>
          </cell>
          <cell r="F537">
            <v>0</v>
          </cell>
          <cell r="G537">
            <v>0</v>
          </cell>
          <cell r="H537">
            <v>0</v>
          </cell>
          <cell r="I537">
            <v>0</v>
          </cell>
          <cell r="J537">
            <v>2700</v>
          </cell>
          <cell r="K537">
            <v>0</v>
          </cell>
        </row>
        <row r="538">
          <cell r="A538" t="str">
            <v>411603</v>
          </cell>
          <cell r="B538" t="str">
            <v>SAUQUOIT VALLE</v>
          </cell>
          <cell r="C538">
            <v>28</v>
          </cell>
          <cell r="D538">
            <v>101808</v>
          </cell>
          <cell r="E538">
            <v>0</v>
          </cell>
          <cell r="F538">
            <v>0</v>
          </cell>
          <cell r="G538">
            <v>0</v>
          </cell>
          <cell r="H538">
            <v>101808</v>
          </cell>
          <cell r="I538">
            <v>28</v>
          </cell>
          <cell r="J538">
            <v>3636</v>
          </cell>
          <cell r="K538">
            <v>0</v>
          </cell>
        </row>
        <row r="539">
          <cell r="A539" t="str">
            <v>580504</v>
          </cell>
          <cell r="B539" t="str">
            <v xml:space="preserve">SAYVILLE      </v>
          </cell>
          <cell r="C539">
            <v>0</v>
          </cell>
          <cell r="D539">
            <v>0</v>
          </cell>
          <cell r="E539">
            <v>0</v>
          </cell>
          <cell r="F539">
            <v>0</v>
          </cell>
          <cell r="G539">
            <v>0</v>
          </cell>
          <cell r="H539">
            <v>0</v>
          </cell>
          <cell r="I539">
            <v>0</v>
          </cell>
          <cell r="J539">
            <v>2700</v>
          </cell>
          <cell r="K539">
            <v>0</v>
          </cell>
        </row>
        <row r="540">
          <cell r="A540" t="str">
            <v>662001</v>
          </cell>
          <cell r="B540" t="str">
            <v xml:space="preserve">SCARSDALE     </v>
          </cell>
          <cell r="C540">
            <v>0</v>
          </cell>
          <cell r="D540">
            <v>0</v>
          </cell>
          <cell r="E540">
            <v>0</v>
          </cell>
          <cell r="F540">
            <v>0</v>
          </cell>
          <cell r="G540">
            <v>0</v>
          </cell>
          <cell r="H540">
            <v>0</v>
          </cell>
          <cell r="I540">
            <v>0</v>
          </cell>
          <cell r="J540">
            <v>2700</v>
          </cell>
          <cell r="K540">
            <v>0</v>
          </cell>
        </row>
        <row r="541">
          <cell r="A541" t="str">
            <v>530501</v>
          </cell>
          <cell r="B541" t="str">
            <v xml:space="preserve">SCHALMONT     </v>
          </cell>
          <cell r="C541">
            <v>0</v>
          </cell>
          <cell r="D541">
            <v>0</v>
          </cell>
          <cell r="E541">
            <v>0</v>
          </cell>
          <cell r="F541">
            <v>0</v>
          </cell>
          <cell r="G541">
            <v>0</v>
          </cell>
          <cell r="H541">
            <v>0</v>
          </cell>
          <cell r="I541">
            <v>0</v>
          </cell>
          <cell r="J541">
            <v>2700</v>
          </cell>
          <cell r="K541">
            <v>0</v>
          </cell>
        </row>
        <row r="542">
          <cell r="A542" t="str">
            <v>530600</v>
          </cell>
          <cell r="B542" t="str">
            <v xml:space="preserve">SCHENECTADY   </v>
          </cell>
          <cell r="C542">
            <v>396</v>
          </cell>
          <cell r="D542">
            <v>1844709</v>
          </cell>
          <cell r="E542">
            <v>1514220</v>
          </cell>
          <cell r="F542">
            <v>337</v>
          </cell>
          <cell r="G542">
            <v>4493.2299999999996</v>
          </cell>
          <cell r="H542">
            <v>330489</v>
          </cell>
          <cell r="I542">
            <v>59</v>
          </cell>
          <cell r="J542">
            <v>5579.58</v>
          </cell>
          <cell r="K542">
            <v>337</v>
          </cell>
        </row>
        <row r="543">
          <cell r="A543" t="str">
            <v>470901</v>
          </cell>
          <cell r="B543" t="str">
            <v xml:space="preserve">SCHENEVUS     </v>
          </cell>
          <cell r="C543">
            <v>15</v>
          </cell>
          <cell r="D543">
            <v>65489</v>
          </cell>
          <cell r="E543">
            <v>0</v>
          </cell>
          <cell r="F543">
            <v>0</v>
          </cell>
          <cell r="G543">
            <v>0</v>
          </cell>
          <cell r="H543">
            <v>65489</v>
          </cell>
          <cell r="I543">
            <v>15</v>
          </cell>
          <cell r="J543">
            <v>4108.99</v>
          </cell>
          <cell r="K543">
            <v>0</v>
          </cell>
        </row>
        <row r="544">
          <cell r="A544" t="str">
            <v>491501</v>
          </cell>
          <cell r="B544" t="str">
            <v xml:space="preserve">SCHODACK      </v>
          </cell>
          <cell r="C544">
            <v>0</v>
          </cell>
          <cell r="D544">
            <v>0</v>
          </cell>
          <cell r="E544">
            <v>0</v>
          </cell>
          <cell r="F544">
            <v>0</v>
          </cell>
          <cell r="G544">
            <v>0</v>
          </cell>
          <cell r="H544">
            <v>0</v>
          </cell>
          <cell r="I544">
            <v>0</v>
          </cell>
          <cell r="J544">
            <v>2820</v>
          </cell>
          <cell r="K544">
            <v>0</v>
          </cell>
        </row>
        <row r="545">
          <cell r="A545" t="str">
            <v>541201</v>
          </cell>
          <cell r="B545" t="str">
            <v xml:space="preserve">SCHOHARIE     </v>
          </cell>
          <cell r="C545">
            <v>0</v>
          </cell>
          <cell r="D545">
            <v>0</v>
          </cell>
          <cell r="E545">
            <v>0</v>
          </cell>
          <cell r="F545">
            <v>0</v>
          </cell>
          <cell r="G545">
            <v>0</v>
          </cell>
          <cell r="H545">
            <v>0</v>
          </cell>
          <cell r="I545">
            <v>0</v>
          </cell>
          <cell r="J545">
            <v>3100</v>
          </cell>
          <cell r="K545">
            <v>0</v>
          </cell>
        </row>
        <row r="546">
          <cell r="A546" t="str">
            <v>151401</v>
          </cell>
          <cell r="B546" t="str">
            <v xml:space="preserve">SCHROON LAKE  </v>
          </cell>
          <cell r="C546">
            <v>0</v>
          </cell>
          <cell r="D546">
            <v>0</v>
          </cell>
          <cell r="E546">
            <v>0</v>
          </cell>
          <cell r="F546">
            <v>0</v>
          </cell>
          <cell r="G546">
            <v>0</v>
          </cell>
          <cell r="H546">
            <v>0</v>
          </cell>
          <cell r="I546">
            <v>0</v>
          </cell>
          <cell r="J546">
            <v>2700</v>
          </cell>
          <cell r="K546">
            <v>0</v>
          </cell>
        </row>
        <row r="547">
          <cell r="A547" t="str">
            <v>521701</v>
          </cell>
          <cell r="B547" t="str">
            <v xml:space="preserve">SCHUYLERVILLE </v>
          </cell>
          <cell r="C547">
            <v>0</v>
          </cell>
          <cell r="D547">
            <v>0</v>
          </cell>
          <cell r="E547">
            <v>0</v>
          </cell>
          <cell r="F547">
            <v>0</v>
          </cell>
          <cell r="G547">
            <v>0</v>
          </cell>
          <cell r="H547">
            <v>0</v>
          </cell>
          <cell r="I547">
            <v>0</v>
          </cell>
          <cell r="J547">
            <v>3484</v>
          </cell>
          <cell r="K547">
            <v>0</v>
          </cell>
        </row>
        <row r="548">
          <cell r="A548" t="str">
            <v>022401</v>
          </cell>
          <cell r="B548" t="str">
            <v xml:space="preserve">SCIO          </v>
          </cell>
          <cell r="C548">
            <v>16</v>
          </cell>
          <cell r="D548">
            <v>101006</v>
          </cell>
          <cell r="E548">
            <v>0</v>
          </cell>
          <cell r="F548">
            <v>0</v>
          </cell>
          <cell r="G548">
            <v>0</v>
          </cell>
          <cell r="H548">
            <v>101006</v>
          </cell>
          <cell r="I548">
            <v>16</v>
          </cell>
          <cell r="J548">
            <v>6185.38</v>
          </cell>
          <cell r="K548">
            <v>0</v>
          </cell>
        </row>
        <row r="549">
          <cell r="A549" t="str">
            <v>530202</v>
          </cell>
          <cell r="B549" t="str">
            <v>SCOTIA GLENVIL</v>
          </cell>
          <cell r="C549">
            <v>0</v>
          </cell>
          <cell r="D549">
            <v>0</v>
          </cell>
          <cell r="E549">
            <v>0</v>
          </cell>
          <cell r="F549">
            <v>0</v>
          </cell>
          <cell r="G549">
            <v>0</v>
          </cell>
          <cell r="H549">
            <v>0</v>
          </cell>
          <cell r="I549">
            <v>0</v>
          </cell>
          <cell r="J549">
            <v>2864</v>
          </cell>
          <cell r="K549">
            <v>0</v>
          </cell>
        </row>
        <row r="550">
          <cell r="A550" t="str">
            <v>280206</v>
          </cell>
          <cell r="B550" t="str">
            <v xml:space="preserve">SEAFORD       </v>
          </cell>
          <cell r="C550">
            <v>0</v>
          </cell>
          <cell r="D550">
            <v>0</v>
          </cell>
          <cell r="E550">
            <v>0</v>
          </cell>
          <cell r="F550">
            <v>0</v>
          </cell>
          <cell r="G550">
            <v>0</v>
          </cell>
          <cell r="H550">
            <v>0</v>
          </cell>
          <cell r="I550">
            <v>0</v>
          </cell>
          <cell r="J550">
            <v>2700</v>
          </cell>
          <cell r="K550">
            <v>0</v>
          </cell>
        </row>
        <row r="551">
          <cell r="A551" t="str">
            <v>560701</v>
          </cell>
          <cell r="B551" t="str">
            <v xml:space="preserve">SENECA FALLS  </v>
          </cell>
          <cell r="C551">
            <v>4</v>
          </cell>
          <cell r="D551">
            <v>13580</v>
          </cell>
          <cell r="E551">
            <v>0</v>
          </cell>
          <cell r="F551">
            <v>0</v>
          </cell>
          <cell r="G551">
            <v>0</v>
          </cell>
          <cell r="H551">
            <v>13580</v>
          </cell>
          <cell r="I551">
            <v>4</v>
          </cell>
          <cell r="J551">
            <v>3320.03</v>
          </cell>
          <cell r="K551">
            <v>0</v>
          </cell>
        </row>
        <row r="552">
          <cell r="A552" t="str">
            <v>280252</v>
          </cell>
          <cell r="B552" t="str">
            <v xml:space="preserve">SEWANHAKA     </v>
          </cell>
          <cell r="C552">
            <v>0</v>
          </cell>
          <cell r="D552">
            <v>0</v>
          </cell>
          <cell r="E552">
            <v>0</v>
          </cell>
          <cell r="F552">
            <v>0</v>
          </cell>
          <cell r="G552">
            <v>0</v>
          </cell>
          <cell r="H552">
            <v>0</v>
          </cell>
          <cell r="I552">
            <v>0</v>
          </cell>
          <cell r="J552">
            <v>2700</v>
          </cell>
          <cell r="K552">
            <v>0</v>
          </cell>
        </row>
        <row r="553">
          <cell r="A553" t="str">
            <v>541401</v>
          </cell>
          <cell r="B553" t="str">
            <v>SHARON SPRINGS</v>
          </cell>
          <cell r="C553">
            <v>10</v>
          </cell>
          <cell r="D553">
            <v>41716</v>
          </cell>
          <cell r="E553">
            <v>0</v>
          </cell>
          <cell r="F553">
            <v>0</v>
          </cell>
          <cell r="G553">
            <v>0</v>
          </cell>
          <cell r="H553">
            <v>41716</v>
          </cell>
          <cell r="I553">
            <v>10</v>
          </cell>
          <cell r="J553">
            <v>3940.67</v>
          </cell>
          <cell r="K553">
            <v>0</v>
          </cell>
        </row>
        <row r="554">
          <cell r="A554" t="str">
            <v>580701</v>
          </cell>
          <cell r="B554" t="str">
            <v>SHELTER ISLAND</v>
          </cell>
          <cell r="C554">
            <v>0</v>
          </cell>
          <cell r="D554">
            <v>0</v>
          </cell>
          <cell r="E554">
            <v>0</v>
          </cell>
          <cell r="F554">
            <v>0</v>
          </cell>
          <cell r="G554">
            <v>0</v>
          </cell>
          <cell r="H554">
            <v>0</v>
          </cell>
          <cell r="I554">
            <v>0</v>
          </cell>
          <cell r="J554">
            <v>2700</v>
          </cell>
          <cell r="K554">
            <v>0</v>
          </cell>
        </row>
        <row r="555">
          <cell r="A555" t="str">
            <v>520302</v>
          </cell>
          <cell r="B555" t="str">
            <v xml:space="preserve">SHENENDEHOWA  </v>
          </cell>
          <cell r="C555">
            <v>0</v>
          </cell>
          <cell r="D555">
            <v>0</v>
          </cell>
          <cell r="E555">
            <v>0</v>
          </cell>
          <cell r="F555">
            <v>0</v>
          </cell>
          <cell r="G555">
            <v>0</v>
          </cell>
          <cell r="H555">
            <v>0</v>
          </cell>
          <cell r="I555">
            <v>0</v>
          </cell>
          <cell r="J555">
            <v>2700</v>
          </cell>
          <cell r="K555">
            <v>0</v>
          </cell>
        </row>
        <row r="556">
          <cell r="A556" t="str">
            <v>082001</v>
          </cell>
          <cell r="B556" t="str">
            <v>SHERBURNE EARL</v>
          </cell>
          <cell r="C556">
            <v>49</v>
          </cell>
          <cell r="D556">
            <v>255058</v>
          </cell>
          <cell r="E556">
            <v>120000</v>
          </cell>
          <cell r="F556">
            <v>25</v>
          </cell>
          <cell r="G556">
            <v>4800</v>
          </cell>
          <cell r="H556">
            <v>135058</v>
          </cell>
          <cell r="I556">
            <v>24</v>
          </cell>
          <cell r="J556">
            <v>5421.07</v>
          </cell>
          <cell r="K556">
            <v>25</v>
          </cell>
        </row>
        <row r="557">
          <cell r="A557" t="str">
            <v>062601</v>
          </cell>
          <cell r="B557" t="str">
            <v xml:space="preserve">SHERMAN       </v>
          </cell>
          <cell r="C557">
            <v>23</v>
          </cell>
          <cell r="D557">
            <v>125508</v>
          </cell>
          <cell r="E557">
            <v>103015</v>
          </cell>
          <cell r="F557">
            <v>20</v>
          </cell>
          <cell r="G557">
            <v>5150.75</v>
          </cell>
          <cell r="H557">
            <v>22493</v>
          </cell>
          <cell r="I557">
            <v>3</v>
          </cell>
          <cell r="J557">
            <v>5826.61</v>
          </cell>
          <cell r="K557">
            <v>20</v>
          </cell>
        </row>
        <row r="558">
          <cell r="A558" t="str">
            <v>412000</v>
          </cell>
          <cell r="B558" t="str">
            <v xml:space="preserve">SHERRILL      </v>
          </cell>
          <cell r="C558">
            <v>72</v>
          </cell>
          <cell r="D558">
            <v>263480</v>
          </cell>
          <cell r="E558">
            <v>111440</v>
          </cell>
          <cell r="F558">
            <v>30</v>
          </cell>
          <cell r="G558">
            <v>3714.66</v>
          </cell>
          <cell r="H558">
            <v>152040</v>
          </cell>
          <cell r="I558">
            <v>42</v>
          </cell>
          <cell r="J558">
            <v>3620</v>
          </cell>
          <cell r="K558">
            <v>30</v>
          </cell>
        </row>
        <row r="559">
          <cell r="A559" t="str">
            <v>580601</v>
          </cell>
          <cell r="B559" t="str">
            <v>SHOREHAM-WADIN</v>
          </cell>
          <cell r="C559">
            <v>0</v>
          </cell>
          <cell r="D559">
            <v>0</v>
          </cell>
          <cell r="E559">
            <v>0</v>
          </cell>
          <cell r="F559">
            <v>0</v>
          </cell>
          <cell r="G559">
            <v>0</v>
          </cell>
          <cell r="H559">
            <v>0</v>
          </cell>
          <cell r="I559">
            <v>0</v>
          </cell>
          <cell r="J559">
            <v>2700</v>
          </cell>
          <cell r="K559">
            <v>0</v>
          </cell>
        </row>
        <row r="560">
          <cell r="A560" t="str">
            <v>121601</v>
          </cell>
          <cell r="B560" t="str">
            <v xml:space="preserve">SIDNEY        </v>
          </cell>
          <cell r="C560">
            <v>19</v>
          </cell>
          <cell r="D560">
            <v>83978</v>
          </cell>
          <cell r="E560">
            <v>0</v>
          </cell>
          <cell r="F560">
            <v>0</v>
          </cell>
          <cell r="G560">
            <v>0</v>
          </cell>
          <cell r="H560">
            <v>83978</v>
          </cell>
          <cell r="I560">
            <v>19</v>
          </cell>
          <cell r="J560">
            <v>4352.83</v>
          </cell>
          <cell r="K560">
            <v>0</v>
          </cell>
        </row>
        <row r="561">
          <cell r="A561" t="str">
            <v>061501</v>
          </cell>
          <cell r="B561" t="str">
            <v xml:space="preserve">SILVER CREEK  </v>
          </cell>
          <cell r="C561">
            <v>27</v>
          </cell>
          <cell r="D561">
            <v>117145</v>
          </cell>
          <cell r="E561">
            <v>0</v>
          </cell>
          <cell r="F561">
            <v>0</v>
          </cell>
          <cell r="G561">
            <v>0</v>
          </cell>
          <cell r="H561">
            <v>117145</v>
          </cell>
          <cell r="I561">
            <v>27</v>
          </cell>
          <cell r="J561">
            <v>4311.34</v>
          </cell>
          <cell r="K561">
            <v>0</v>
          </cell>
        </row>
        <row r="562">
          <cell r="A562" t="str">
            <v>421601</v>
          </cell>
          <cell r="B562" t="str">
            <v xml:space="preserve">SKANEATELES   </v>
          </cell>
          <cell r="C562">
            <v>0</v>
          </cell>
          <cell r="D562">
            <v>0</v>
          </cell>
          <cell r="E562">
            <v>0</v>
          </cell>
          <cell r="F562">
            <v>0</v>
          </cell>
          <cell r="G562">
            <v>0</v>
          </cell>
          <cell r="H562">
            <v>0</v>
          </cell>
          <cell r="I562">
            <v>0</v>
          </cell>
          <cell r="J562">
            <v>2700</v>
          </cell>
          <cell r="K562">
            <v>0</v>
          </cell>
        </row>
        <row r="563">
          <cell r="A563" t="str">
            <v>140709</v>
          </cell>
          <cell r="B563" t="str">
            <v xml:space="preserve">SLOAN         </v>
          </cell>
          <cell r="C563">
            <v>54</v>
          </cell>
          <cell r="D563">
            <v>174853</v>
          </cell>
          <cell r="E563">
            <v>174853</v>
          </cell>
          <cell r="F563">
            <v>54</v>
          </cell>
          <cell r="G563">
            <v>3238.01</v>
          </cell>
          <cell r="H563">
            <v>0</v>
          </cell>
          <cell r="I563">
            <v>0</v>
          </cell>
          <cell r="J563">
            <v>3719.33</v>
          </cell>
          <cell r="K563">
            <v>54</v>
          </cell>
        </row>
        <row r="564">
          <cell r="A564" t="str">
            <v>580801</v>
          </cell>
          <cell r="B564" t="str">
            <v xml:space="preserve">SMITHTOWN     </v>
          </cell>
          <cell r="C564">
            <v>0</v>
          </cell>
          <cell r="D564">
            <v>0</v>
          </cell>
          <cell r="E564">
            <v>0</v>
          </cell>
          <cell r="F564">
            <v>0</v>
          </cell>
          <cell r="G564">
            <v>0</v>
          </cell>
          <cell r="H564">
            <v>0</v>
          </cell>
          <cell r="I564">
            <v>0</v>
          </cell>
          <cell r="J564">
            <v>2700</v>
          </cell>
          <cell r="K564">
            <v>0</v>
          </cell>
        </row>
        <row r="565">
          <cell r="A565" t="str">
            <v>651201</v>
          </cell>
          <cell r="B565" t="str">
            <v xml:space="preserve">SODUS         </v>
          </cell>
          <cell r="C565">
            <v>35</v>
          </cell>
          <cell r="D565">
            <v>137445</v>
          </cell>
          <cell r="E565">
            <v>106113</v>
          </cell>
          <cell r="F565">
            <v>29</v>
          </cell>
          <cell r="G565">
            <v>3659.06</v>
          </cell>
          <cell r="H565">
            <v>31332</v>
          </cell>
          <cell r="I565">
            <v>6</v>
          </cell>
          <cell r="J565">
            <v>4876.3100000000004</v>
          </cell>
          <cell r="K565">
            <v>29</v>
          </cell>
        </row>
        <row r="566">
          <cell r="A566" t="str">
            <v>420702</v>
          </cell>
          <cell r="B566" t="str">
            <v xml:space="preserve">SOLVAY        </v>
          </cell>
          <cell r="C566">
            <v>34</v>
          </cell>
          <cell r="D566">
            <v>120339</v>
          </cell>
          <cell r="E566">
            <v>51300</v>
          </cell>
          <cell r="F566">
            <v>15</v>
          </cell>
          <cell r="G566">
            <v>3420</v>
          </cell>
          <cell r="H566">
            <v>69039</v>
          </cell>
          <cell r="I566">
            <v>19</v>
          </cell>
          <cell r="J566">
            <v>3600.9</v>
          </cell>
          <cell r="K566">
            <v>15</v>
          </cell>
        </row>
        <row r="567">
          <cell r="A567" t="str">
            <v>662101</v>
          </cell>
          <cell r="B567" t="str">
            <v xml:space="preserve">SOMERS        </v>
          </cell>
          <cell r="C567">
            <v>0</v>
          </cell>
          <cell r="D567">
            <v>0</v>
          </cell>
          <cell r="E567">
            <v>0</v>
          </cell>
          <cell r="F567">
            <v>0</v>
          </cell>
          <cell r="G567">
            <v>0</v>
          </cell>
          <cell r="H567">
            <v>0</v>
          </cell>
          <cell r="I567">
            <v>0</v>
          </cell>
          <cell r="J567">
            <v>2700</v>
          </cell>
          <cell r="K567">
            <v>0</v>
          </cell>
        </row>
        <row r="568">
          <cell r="A568" t="str">
            <v>010601</v>
          </cell>
          <cell r="B568" t="str">
            <v xml:space="preserve">SOUTH COLONIE </v>
          </cell>
          <cell r="C568">
            <v>144</v>
          </cell>
          <cell r="D568">
            <v>386878</v>
          </cell>
          <cell r="E568">
            <v>192167</v>
          </cell>
          <cell r="F568">
            <v>72</v>
          </cell>
          <cell r="G568">
            <v>2668.98</v>
          </cell>
          <cell r="H568">
            <v>194711</v>
          </cell>
          <cell r="I568">
            <v>72</v>
          </cell>
          <cell r="J568">
            <v>2700</v>
          </cell>
          <cell r="K568">
            <v>72</v>
          </cell>
        </row>
        <row r="569">
          <cell r="A569" t="str">
            <v>580235</v>
          </cell>
          <cell r="B569" t="str">
            <v xml:space="preserve">SOUTH COUNTRY </v>
          </cell>
          <cell r="C569">
            <v>196</v>
          </cell>
          <cell r="D569">
            <v>624380</v>
          </cell>
          <cell r="E569">
            <v>505580</v>
          </cell>
          <cell r="F569">
            <v>157</v>
          </cell>
          <cell r="G569">
            <v>3220.25</v>
          </cell>
          <cell r="H569">
            <v>118800</v>
          </cell>
          <cell r="I569">
            <v>39</v>
          </cell>
          <cell r="J569">
            <v>2987.93</v>
          </cell>
          <cell r="K569">
            <v>157</v>
          </cell>
        </row>
        <row r="570">
          <cell r="A570" t="str">
            <v>231101</v>
          </cell>
          <cell r="B570" t="str">
            <v xml:space="preserve">SOUTH LEWIS   </v>
          </cell>
          <cell r="C570">
            <v>22</v>
          </cell>
          <cell r="D570">
            <v>89413</v>
          </cell>
          <cell r="E570">
            <v>0</v>
          </cell>
          <cell r="F570">
            <v>0</v>
          </cell>
          <cell r="G570">
            <v>0</v>
          </cell>
          <cell r="H570">
            <v>89413</v>
          </cell>
          <cell r="I570">
            <v>22</v>
          </cell>
          <cell r="J570">
            <v>4044.4</v>
          </cell>
          <cell r="K570">
            <v>0</v>
          </cell>
        </row>
        <row r="571">
          <cell r="A571" t="str">
            <v>560501</v>
          </cell>
          <cell r="B571" t="str">
            <v xml:space="preserve">SOUTH SENECA  </v>
          </cell>
          <cell r="C571">
            <v>35</v>
          </cell>
          <cell r="D571">
            <v>148803</v>
          </cell>
          <cell r="E571">
            <v>111661</v>
          </cell>
          <cell r="F571">
            <v>26</v>
          </cell>
          <cell r="G571">
            <v>4294.6499999999996</v>
          </cell>
          <cell r="H571">
            <v>37142</v>
          </cell>
          <cell r="I571">
            <v>9</v>
          </cell>
          <cell r="J571">
            <v>4019.96</v>
          </cell>
          <cell r="K571">
            <v>26</v>
          </cell>
        </row>
        <row r="572">
          <cell r="A572" t="str">
            <v>580906</v>
          </cell>
          <cell r="B572" t="str">
            <v xml:space="preserve">SOUTHAMPTON   </v>
          </cell>
          <cell r="C572">
            <v>38</v>
          </cell>
          <cell r="D572">
            <v>102600</v>
          </cell>
          <cell r="E572">
            <v>0</v>
          </cell>
          <cell r="F572">
            <v>0</v>
          </cell>
          <cell r="G572">
            <v>0</v>
          </cell>
          <cell r="H572">
            <v>102600</v>
          </cell>
          <cell r="I572">
            <v>38</v>
          </cell>
          <cell r="J572">
            <v>2700</v>
          </cell>
          <cell r="K572">
            <v>0</v>
          </cell>
        </row>
        <row r="573">
          <cell r="A573" t="str">
            <v>050701</v>
          </cell>
          <cell r="B573" t="str">
            <v>SOUTHERN CAYUG</v>
          </cell>
          <cell r="C573">
            <v>34</v>
          </cell>
          <cell r="D573">
            <v>116824</v>
          </cell>
          <cell r="E573">
            <v>55967</v>
          </cell>
          <cell r="F573">
            <v>16</v>
          </cell>
          <cell r="G573">
            <v>3497.93</v>
          </cell>
          <cell r="H573">
            <v>60857</v>
          </cell>
          <cell r="I573">
            <v>18</v>
          </cell>
          <cell r="J573">
            <v>3372</v>
          </cell>
          <cell r="K573">
            <v>16</v>
          </cell>
        </row>
        <row r="574">
          <cell r="A574" t="str">
            <v>581005</v>
          </cell>
          <cell r="B574" t="str">
            <v xml:space="preserve">SOUTHOLD      </v>
          </cell>
          <cell r="C574">
            <v>20</v>
          </cell>
          <cell r="D574">
            <v>54000</v>
          </cell>
          <cell r="E574">
            <v>0</v>
          </cell>
          <cell r="F574">
            <v>0</v>
          </cell>
          <cell r="G574">
            <v>0</v>
          </cell>
          <cell r="H574">
            <v>54000</v>
          </cell>
          <cell r="I574">
            <v>20</v>
          </cell>
          <cell r="J574">
            <v>2700</v>
          </cell>
          <cell r="K574">
            <v>0</v>
          </cell>
        </row>
        <row r="575">
          <cell r="A575" t="str">
            <v>060201</v>
          </cell>
          <cell r="B575" t="str">
            <v xml:space="preserve">SOUTHWESTERN  </v>
          </cell>
          <cell r="C575">
            <v>47</v>
          </cell>
          <cell r="D575">
            <v>132675</v>
          </cell>
          <cell r="E575">
            <v>50083</v>
          </cell>
          <cell r="F575">
            <v>18</v>
          </cell>
          <cell r="G575">
            <v>2782.38</v>
          </cell>
          <cell r="H575">
            <v>82592</v>
          </cell>
          <cell r="I575">
            <v>29</v>
          </cell>
          <cell r="J575">
            <v>2848</v>
          </cell>
          <cell r="K575">
            <v>18</v>
          </cell>
        </row>
        <row r="576">
          <cell r="A576" t="str">
            <v>131602</v>
          </cell>
          <cell r="B576" t="str">
            <v xml:space="preserve">SPACKENKILL   </v>
          </cell>
          <cell r="C576">
            <v>0</v>
          </cell>
          <cell r="D576">
            <v>0</v>
          </cell>
          <cell r="E576">
            <v>0</v>
          </cell>
          <cell r="F576">
            <v>0</v>
          </cell>
          <cell r="G576">
            <v>0</v>
          </cell>
          <cell r="H576">
            <v>0</v>
          </cell>
          <cell r="I576">
            <v>0</v>
          </cell>
          <cell r="J576">
            <v>2700</v>
          </cell>
          <cell r="K576">
            <v>0</v>
          </cell>
        </row>
        <row r="577">
          <cell r="A577" t="str">
            <v>600801</v>
          </cell>
          <cell r="B577" t="str">
            <v>SPENCER VAN ET</v>
          </cell>
          <cell r="C577">
            <v>46</v>
          </cell>
          <cell r="D577">
            <v>213209</v>
          </cell>
          <cell r="E577">
            <v>107215</v>
          </cell>
          <cell r="F577">
            <v>23</v>
          </cell>
          <cell r="G577">
            <v>4661.5200000000004</v>
          </cell>
          <cell r="H577">
            <v>105994</v>
          </cell>
          <cell r="I577">
            <v>23</v>
          </cell>
          <cell r="J577">
            <v>4604.8900000000003</v>
          </cell>
          <cell r="K577">
            <v>23</v>
          </cell>
        </row>
        <row r="578">
          <cell r="A578" t="str">
            <v>261001</v>
          </cell>
          <cell r="B578" t="str">
            <v xml:space="preserve">SPENCERPORT   </v>
          </cell>
          <cell r="C578">
            <v>0</v>
          </cell>
          <cell r="D578">
            <v>0</v>
          </cell>
          <cell r="E578">
            <v>0</v>
          </cell>
          <cell r="F578">
            <v>0</v>
          </cell>
          <cell r="G578">
            <v>0</v>
          </cell>
          <cell r="H578">
            <v>0</v>
          </cell>
          <cell r="I578">
            <v>0</v>
          </cell>
          <cell r="J578">
            <v>2968</v>
          </cell>
          <cell r="K578">
            <v>0</v>
          </cell>
        </row>
        <row r="579">
          <cell r="A579" t="str">
            <v>580304</v>
          </cell>
          <cell r="B579" t="str">
            <v xml:space="preserve">SPRINGS       </v>
          </cell>
          <cell r="C579">
            <v>23</v>
          </cell>
          <cell r="D579">
            <v>62100</v>
          </cell>
          <cell r="E579">
            <v>0</v>
          </cell>
          <cell r="F579">
            <v>0</v>
          </cell>
          <cell r="G579">
            <v>0</v>
          </cell>
          <cell r="H579">
            <v>62100</v>
          </cell>
          <cell r="I579">
            <v>23</v>
          </cell>
          <cell r="J579">
            <v>2700</v>
          </cell>
          <cell r="K579">
            <v>0</v>
          </cell>
        </row>
        <row r="580">
          <cell r="A580" t="str">
            <v>141101</v>
          </cell>
          <cell r="B580" t="str">
            <v>SPRINGVILLE-GR</v>
          </cell>
          <cell r="C580">
            <v>58</v>
          </cell>
          <cell r="D580">
            <v>179001</v>
          </cell>
          <cell r="E580">
            <v>0</v>
          </cell>
          <cell r="F580">
            <v>0</v>
          </cell>
          <cell r="G580">
            <v>0</v>
          </cell>
          <cell r="H580">
            <v>179001</v>
          </cell>
          <cell r="I580">
            <v>58</v>
          </cell>
          <cell r="J580">
            <v>3085.18</v>
          </cell>
          <cell r="K580">
            <v>0</v>
          </cell>
        </row>
        <row r="581">
          <cell r="A581" t="str">
            <v>161801</v>
          </cell>
          <cell r="B581" t="str">
            <v>ST REGIS FALLS</v>
          </cell>
          <cell r="C581">
            <v>8</v>
          </cell>
          <cell r="D581">
            <v>41103</v>
          </cell>
          <cell r="E581">
            <v>0</v>
          </cell>
          <cell r="F581">
            <v>0</v>
          </cell>
          <cell r="G581">
            <v>0</v>
          </cell>
          <cell r="H581">
            <v>41103</v>
          </cell>
          <cell r="I581">
            <v>8</v>
          </cell>
          <cell r="J581">
            <v>4670.5200000000004</v>
          </cell>
          <cell r="K581">
            <v>0</v>
          </cell>
        </row>
        <row r="582">
          <cell r="A582" t="str">
            <v>121701</v>
          </cell>
          <cell r="B582" t="str">
            <v xml:space="preserve">STAMFORD      </v>
          </cell>
          <cell r="C582">
            <v>10</v>
          </cell>
          <cell r="D582">
            <v>39199</v>
          </cell>
          <cell r="E582">
            <v>0</v>
          </cell>
          <cell r="F582">
            <v>0</v>
          </cell>
          <cell r="G582">
            <v>0</v>
          </cell>
          <cell r="H582">
            <v>39199</v>
          </cell>
          <cell r="I582">
            <v>10</v>
          </cell>
          <cell r="J582">
            <v>3830.78</v>
          </cell>
          <cell r="K582">
            <v>0</v>
          </cell>
        </row>
        <row r="583">
          <cell r="A583" t="str">
            <v>401001</v>
          </cell>
          <cell r="B583" t="str">
            <v xml:space="preserve">STARPOINT     </v>
          </cell>
          <cell r="C583">
            <v>35</v>
          </cell>
          <cell r="D583">
            <v>103040</v>
          </cell>
          <cell r="E583">
            <v>0</v>
          </cell>
          <cell r="F583">
            <v>0</v>
          </cell>
          <cell r="G583">
            <v>0</v>
          </cell>
          <cell r="H583">
            <v>103040</v>
          </cell>
          <cell r="I583">
            <v>35</v>
          </cell>
          <cell r="J583">
            <v>2944</v>
          </cell>
          <cell r="K583">
            <v>0</v>
          </cell>
        </row>
        <row r="584">
          <cell r="A584" t="str">
            <v>522001</v>
          </cell>
          <cell r="B584" t="str">
            <v xml:space="preserve">STILLWATER    </v>
          </cell>
          <cell r="C584">
            <v>20</v>
          </cell>
          <cell r="D584">
            <v>58000</v>
          </cell>
          <cell r="E584">
            <v>0</v>
          </cell>
          <cell r="F584">
            <v>0</v>
          </cell>
          <cell r="G584">
            <v>0</v>
          </cell>
          <cell r="H584">
            <v>58000</v>
          </cell>
          <cell r="I584">
            <v>20</v>
          </cell>
          <cell r="J584">
            <v>2900</v>
          </cell>
          <cell r="K584">
            <v>0</v>
          </cell>
        </row>
        <row r="585">
          <cell r="A585" t="str">
            <v>251501</v>
          </cell>
          <cell r="B585" t="str">
            <v>STOCKBRIDGE VA</v>
          </cell>
          <cell r="C585">
            <v>16</v>
          </cell>
          <cell r="D585">
            <v>69466</v>
          </cell>
          <cell r="E585">
            <v>52000</v>
          </cell>
          <cell r="F585">
            <v>13</v>
          </cell>
          <cell r="G585">
            <v>4000</v>
          </cell>
          <cell r="H585">
            <v>17466</v>
          </cell>
          <cell r="I585">
            <v>3</v>
          </cell>
          <cell r="J585">
            <v>4940.82</v>
          </cell>
          <cell r="K585">
            <v>13</v>
          </cell>
        </row>
        <row r="586">
          <cell r="A586" t="str">
            <v>591502</v>
          </cell>
          <cell r="B586" t="str">
            <v xml:space="preserve">SULLIVAN WEST </v>
          </cell>
          <cell r="C586">
            <v>0</v>
          </cell>
          <cell r="D586">
            <v>0</v>
          </cell>
          <cell r="E586">
            <v>0</v>
          </cell>
          <cell r="F586">
            <v>0</v>
          </cell>
          <cell r="G586">
            <v>0</v>
          </cell>
          <cell r="H586">
            <v>0</v>
          </cell>
          <cell r="I586">
            <v>0</v>
          </cell>
          <cell r="J586">
            <v>2700</v>
          </cell>
          <cell r="K586">
            <v>0</v>
          </cell>
        </row>
        <row r="587">
          <cell r="A587" t="str">
            <v>030601</v>
          </cell>
          <cell r="B587" t="str">
            <v>SUSQUEHANNA VA</v>
          </cell>
          <cell r="C587">
            <v>0</v>
          </cell>
          <cell r="D587">
            <v>0</v>
          </cell>
          <cell r="E587">
            <v>0</v>
          </cell>
          <cell r="F587">
            <v>0</v>
          </cell>
          <cell r="G587">
            <v>0</v>
          </cell>
          <cell r="H587">
            <v>0</v>
          </cell>
          <cell r="I587">
            <v>0</v>
          </cell>
          <cell r="J587">
            <v>3560</v>
          </cell>
          <cell r="K587">
            <v>0</v>
          </cell>
        </row>
        <row r="588">
          <cell r="A588" t="str">
            <v>140207</v>
          </cell>
          <cell r="B588" t="str">
            <v xml:space="preserve">SWEET HOME    </v>
          </cell>
          <cell r="C588">
            <v>121</v>
          </cell>
          <cell r="D588">
            <v>326700</v>
          </cell>
          <cell r="E588">
            <v>145800</v>
          </cell>
          <cell r="F588">
            <v>54</v>
          </cell>
          <cell r="G588">
            <v>2700</v>
          </cell>
          <cell r="H588">
            <v>180900</v>
          </cell>
          <cell r="I588">
            <v>67</v>
          </cell>
          <cell r="J588">
            <v>2700</v>
          </cell>
          <cell r="K588">
            <v>54</v>
          </cell>
        </row>
        <row r="589">
          <cell r="A589" t="str">
            <v>280502</v>
          </cell>
          <cell r="B589" t="str">
            <v xml:space="preserve">SYOSSET       </v>
          </cell>
          <cell r="C589">
            <v>0</v>
          </cell>
          <cell r="D589">
            <v>0</v>
          </cell>
          <cell r="E589">
            <v>0</v>
          </cell>
          <cell r="F589">
            <v>0</v>
          </cell>
          <cell r="G589">
            <v>0</v>
          </cell>
          <cell r="H589">
            <v>0</v>
          </cell>
          <cell r="I589">
            <v>0</v>
          </cell>
          <cell r="J589">
            <v>2700</v>
          </cell>
          <cell r="K589">
            <v>0</v>
          </cell>
        </row>
        <row r="590">
          <cell r="A590" t="str">
            <v>421800</v>
          </cell>
          <cell r="B590" t="str">
            <v xml:space="preserve">SYRACUSE      </v>
          </cell>
          <cell r="C590">
            <v>1477</v>
          </cell>
          <cell r="D590">
            <v>7431250</v>
          </cell>
          <cell r="E590">
            <v>6704242</v>
          </cell>
          <cell r="F590">
            <v>1353</v>
          </cell>
          <cell r="G590">
            <v>4955.09</v>
          </cell>
          <cell r="H590">
            <v>727008</v>
          </cell>
          <cell r="I590">
            <v>124</v>
          </cell>
          <cell r="J590">
            <v>5837.15</v>
          </cell>
          <cell r="K590">
            <v>1324</v>
          </cell>
        </row>
        <row r="591">
          <cell r="A591" t="str">
            <v>660401</v>
          </cell>
          <cell r="B591" t="str">
            <v xml:space="preserve">TARRYTOWN     </v>
          </cell>
          <cell r="C591">
            <v>108</v>
          </cell>
          <cell r="D591">
            <v>439235</v>
          </cell>
          <cell r="E591">
            <v>309635</v>
          </cell>
          <cell r="F591">
            <v>60</v>
          </cell>
          <cell r="G591">
            <v>5160.58</v>
          </cell>
          <cell r="H591">
            <v>129600</v>
          </cell>
          <cell r="I591">
            <v>48</v>
          </cell>
          <cell r="J591">
            <v>2700</v>
          </cell>
          <cell r="K591">
            <v>60</v>
          </cell>
        </row>
        <row r="592">
          <cell r="A592" t="str">
            <v>220701</v>
          </cell>
          <cell r="B592" t="str">
            <v>THOUSAND ISLAN</v>
          </cell>
          <cell r="C592">
            <v>0</v>
          </cell>
          <cell r="D592">
            <v>0</v>
          </cell>
          <cell r="E592">
            <v>0</v>
          </cell>
          <cell r="F592">
            <v>0</v>
          </cell>
          <cell r="G592">
            <v>0</v>
          </cell>
          <cell r="H592">
            <v>0</v>
          </cell>
          <cell r="I592">
            <v>0</v>
          </cell>
          <cell r="J592">
            <v>2744</v>
          </cell>
          <cell r="K592">
            <v>0</v>
          </cell>
        </row>
        <row r="593">
          <cell r="A593" t="str">
            <v>580201</v>
          </cell>
          <cell r="B593" t="str">
            <v xml:space="preserve">THREE VILLAGE </v>
          </cell>
          <cell r="C593">
            <v>0</v>
          </cell>
          <cell r="D593">
            <v>0</v>
          </cell>
          <cell r="E593">
            <v>0</v>
          </cell>
          <cell r="F593">
            <v>0</v>
          </cell>
          <cell r="G593">
            <v>0</v>
          </cell>
          <cell r="H593">
            <v>0</v>
          </cell>
          <cell r="I593">
            <v>0</v>
          </cell>
          <cell r="J593">
            <v>2700</v>
          </cell>
          <cell r="K593">
            <v>0</v>
          </cell>
        </row>
        <row r="594">
          <cell r="A594" t="str">
            <v>151501</v>
          </cell>
          <cell r="B594" t="str">
            <v xml:space="preserve">TICONDEROGA   </v>
          </cell>
          <cell r="C594">
            <v>30</v>
          </cell>
          <cell r="D594">
            <v>81000</v>
          </cell>
          <cell r="E594">
            <v>0</v>
          </cell>
          <cell r="F594">
            <v>0</v>
          </cell>
          <cell r="G594">
            <v>0</v>
          </cell>
          <cell r="H594">
            <v>81000</v>
          </cell>
          <cell r="I594">
            <v>30</v>
          </cell>
          <cell r="J594">
            <v>2700</v>
          </cell>
          <cell r="K594">
            <v>0</v>
          </cell>
        </row>
        <row r="595">
          <cell r="A595" t="str">
            <v>600903</v>
          </cell>
          <cell r="B595" t="str">
            <v xml:space="preserve">TIOGA         </v>
          </cell>
          <cell r="C595">
            <v>25</v>
          </cell>
          <cell r="D595">
            <v>125150</v>
          </cell>
          <cell r="E595">
            <v>0</v>
          </cell>
          <cell r="F595">
            <v>0</v>
          </cell>
          <cell r="G595">
            <v>0</v>
          </cell>
          <cell r="H595">
            <v>125150</v>
          </cell>
          <cell r="I595">
            <v>25</v>
          </cell>
          <cell r="J595">
            <v>4990.91</v>
          </cell>
          <cell r="K595">
            <v>0</v>
          </cell>
        </row>
        <row r="596">
          <cell r="A596" t="str">
            <v>142500</v>
          </cell>
          <cell r="B596" t="str">
            <v xml:space="preserve">TONAWANDA     </v>
          </cell>
          <cell r="C596">
            <v>80</v>
          </cell>
          <cell r="D596">
            <v>260275</v>
          </cell>
          <cell r="E596">
            <v>133248</v>
          </cell>
          <cell r="F596">
            <v>41</v>
          </cell>
          <cell r="G596">
            <v>3249.95</v>
          </cell>
          <cell r="H596">
            <v>127027</v>
          </cell>
          <cell r="I596">
            <v>39</v>
          </cell>
          <cell r="J596">
            <v>3192</v>
          </cell>
          <cell r="K596">
            <v>41</v>
          </cell>
        </row>
        <row r="597">
          <cell r="A597" t="str">
            <v>211901</v>
          </cell>
          <cell r="B597" t="str">
            <v xml:space="preserve">TOWN OF WEBB  </v>
          </cell>
          <cell r="C597">
            <v>0</v>
          </cell>
          <cell r="D597">
            <v>0</v>
          </cell>
          <cell r="E597">
            <v>0</v>
          </cell>
          <cell r="F597">
            <v>0</v>
          </cell>
          <cell r="G597">
            <v>0</v>
          </cell>
          <cell r="H597">
            <v>0</v>
          </cell>
          <cell r="I597">
            <v>0</v>
          </cell>
          <cell r="J597">
            <v>2700</v>
          </cell>
          <cell r="K597">
            <v>0</v>
          </cell>
        </row>
        <row r="598">
          <cell r="A598" t="str">
            <v>591201</v>
          </cell>
          <cell r="B598" t="str">
            <v xml:space="preserve">TRI VALLEY    </v>
          </cell>
          <cell r="C598">
            <v>45</v>
          </cell>
          <cell r="D598">
            <v>149111</v>
          </cell>
          <cell r="E598">
            <v>143100</v>
          </cell>
          <cell r="F598">
            <v>43</v>
          </cell>
          <cell r="G598">
            <v>3327.9</v>
          </cell>
          <cell r="H598">
            <v>6011</v>
          </cell>
          <cell r="I598">
            <v>2</v>
          </cell>
          <cell r="J598">
            <v>2822.07</v>
          </cell>
          <cell r="K598">
            <v>43</v>
          </cell>
        </row>
        <row r="599">
          <cell r="A599" t="str">
            <v>491700</v>
          </cell>
          <cell r="B599" t="str">
            <v xml:space="preserve">TROY          </v>
          </cell>
          <cell r="C599">
            <v>219</v>
          </cell>
          <cell r="D599">
            <v>1177435</v>
          </cell>
          <cell r="E599">
            <v>957197</v>
          </cell>
          <cell r="F599">
            <v>165</v>
          </cell>
          <cell r="G599">
            <v>5801.19</v>
          </cell>
          <cell r="H599">
            <v>220238</v>
          </cell>
          <cell r="I599">
            <v>54</v>
          </cell>
          <cell r="J599">
            <v>4072.92</v>
          </cell>
          <cell r="K599">
            <v>165</v>
          </cell>
        </row>
        <row r="600">
          <cell r="A600" t="str">
            <v>611001</v>
          </cell>
          <cell r="B600" t="str">
            <v xml:space="preserve">TRUMANSBURG   </v>
          </cell>
          <cell r="C600">
            <v>19</v>
          </cell>
          <cell r="D600">
            <v>65888</v>
          </cell>
          <cell r="E600">
            <v>0</v>
          </cell>
          <cell r="F600">
            <v>0</v>
          </cell>
          <cell r="G600">
            <v>0</v>
          </cell>
          <cell r="H600">
            <v>65888</v>
          </cell>
          <cell r="I600">
            <v>19</v>
          </cell>
          <cell r="J600">
            <v>3308</v>
          </cell>
          <cell r="K600">
            <v>0</v>
          </cell>
        </row>
        <row r="601">
          <cell r="A601" t="str">
            <v>660302</v>
          </cell>
          <cell r="B601" t="str">
            <v xml:space="preserve">TUCKAHOE      </v>
          </cell>
          <cell r="C601">
            <v>21</v>
          </cell>
          <cell r="D601">
            <v>56700</v>
          </cell>
          <cell r="E601">
            <v>0</v>
          </cell>
          <cell r="F601">
            <v>0</v>
          </cell>
          <cell r="G601">
            <v>0</v>
          </cell>
          <cell r="H601">
            <v>56700</v>
          </cell>
          <cell r="I601">
            <v>21</v>
          </cell>
          <cell r="J601">
            <v>2700</v>
          </cell>
          <cell r="K601">
            <v>0</v>
          </cell>
        </row>
        <row r="602">
          <cell r="A602" t="str">
            <v>580913</v>
          </cell>
          <cell r="B602" t="str">
            <v>TUCKAHOE COMMO</v>
          </cell>
          <cell r="C602">
            <v>20</v>
          </cell>
          <cell r="D602">
            <v>54000</v>
          </cell>
          <cell r="E602">
            <v>0</v>
          </cell>
          <cell r="F602">
            <v>0</v>
          </cell>
          <cell r="G602">
            <v>0</v>
          </cell>
          <cell r="H602">
            <v>54000</v>
          </cell>
          <cell r="I602">
            <v>20</v>
          </cell>
          <cell r="J602">
            <v>2700</v>
          </cell>
          <cell r="K602">
            <v>0</v>
          </cell>
        </row>
        <row r="603">
          <cell r="A603" t="str">
            <v>421902</v>
          </cell>
          <cell r="B603" t="str">
            <v xml:space="preserve">TULLY         </v>
          </cell>
          <cell r="C603">
            <v>0</v>
          </cell>
          <cell r="D603">
            <v>0</v>
          </cell>
          <cell r="E603">
            <v>0</v>
          </cell>
          <cell r="F603">
            <v>0</v>
          </cell>
          <cell r="G603">
            <v>0</v>
          </cell>
          <cell r="H603">
            <v>0</v>
          </cell>
          <cell r="I603">
            <v>0</v>
          </cell>
          <cell r="J603">
            <v>3056</v>
          </cell>
          <cell r="K603">
            <v>0</v>
          </cell>
        </row>
        <row r="604">
          <cell r="A604" t="str">
            <v>160101</v>
          </cell>
          <cell r="B604" t="str">
            <v xml:space="preserve">TUPPER LAKE   </v>
          </cell>
          <cell r="C604">
            <v>30</v>
          </cell>
          <cell r="D604">
            <v>97907</v>
          </cell>
          <cell r="E604">
            <v>51047</v>
          </cell>
          <cell r="F604">
            <v>15</v>
          </cell>
          <cell r="G604">
            <v>3403.13</v>
          </cell>
          <cell r="H604">
            <v>46860</v>
          </cell>
          <cell r="I604">
            <v>15</v>
          </cell>
          <cell r="J604">
            <v>3124</v>
          </cell>
          <cell r="K604">
            <v>15</v>
          </cell>
        </row>
        <row r="605">
          <cell r="A605" t="str">
            <v>441903</v>
          </cell>
          <cell r="B605" t="str">
            <v xml:space="preserve">TUXEDO        </v>
          </cell>
          <cell r="C605">
            <v>0</v>
          </cell>
          <cell r="D605">
            <v>0</v>
          </cell>
          <cell r="E605">
            <v>0</v>
          </cell>
          <cell r="F605">
            <v>0</v>
          </cell>
          <cell r="G605">
            <v>0</v>
          </cell>
          <cell r="H605">
            <v>0</v>
          </cell>
          <cell r="I605">
            <v>0</v>
          </cell>
          <cell r="J605">
            <v>2700</v>
          </cell>
          <cell r="K605">
            <v>0</v>
          </cell>
        </row>
        <row r="606">
          <cell r="A606" t="str">
            <v>081003</v>
          </cell>
          <cell r="B606" t="str">
            <v xml:space="preserve">UNADILLA      </v>
          </cell>
          <cell r="C606">
            <v>27</v>
          </cell>
          <cell r="D606">
            <v>145595</v>
          </cell>
          <cell r="E606">
            <v>74936</v>
          </cell>
          <cell r="F606">
            <v>14</v>
          </cell>
          <cell r="G606">
            <v>5352.57</v>
          </cell>
          <cell r="H606">
            <v>70659</v>
          </cell>
          <cell r="I606">
            <v>13</v>
          </cell>
          <cell r="J606">
            <v>5338.01</v>
          </cell>
          <cell r="K606">
            <v>14</v>
          </cell>
        </row>
        <row r="607">
          <cell r="A607" t="str">
            <v>051901</v>
          </cell>
          <cell r="B607" t="str">
            <v xml:space="preserve">UNION SPRINGS </v>
          </cell>
          <cell r="C607">
            <v>0</v>
          </cell>
          <cell r="D607">
            <v>0</v>
          </cell>
          <cell r="E607">
            <v>0</v>
          </cell>
          <cell r="F607">
            <v>0</v>
          </cell>
          <cell r="G607">
            <v>0</v>
          </cell>
          <cell r="H607">
            <v>0</v>
          </cell>
          <cell r="I607">
            <v>0</v>
          </cell>
          <cell r="J607">
            <v>3348</v>
          </cell>
          <cell r="K607">
            <v>0</v>
          </cell>
        </row>
        <row r="608">
          <cell r="A608" t="str">
            <v>280202</v>
          </cell>
          <cell r="B608" t="str">
            <v xml:space="preserve">UNIONDALE     </v>
          </cell>
          <cell r="C608">
            <v>0</v>
          </cell>
          <cell r="D608">
            <v>0</v>
          </cell>
          <cell r="E608">
            <v>0</v>
          </cell>
          <cell r="F608">
            <v>0</v>
          </cell>
          <cell r="G608">
            <v>0</v>
          </cell>
          <cell r="H608">
            <v>0</v>
          </cell>
          <cell r="I608">
            <v>0</v>
          </cell>
          <cell r="J608">
            <v>3355.91</v>
          </cell>
          <cell r="K608">
            <v>0</v>
          </cell>
        </row>
        <row r="609">
          <cell r="A609" t="str">
            <v>031501</v>
          </cell>
          <cell r="B609" t="str">
            <v>UNION-ENDICOTT</v>
          </cell>
          <cell r="C609">
            <v>148</v>
          </cell>
          <cell r="D609">
            <v>455250</v>
          </cell>
          <cell r="E609">
            <v>300266</v>
          </cell>
          <cell r="F609">
            <v>98</v>
          </cell>
          <cell r="G609">
            <v>3063.93</v>
          </cell>
          <cell r="H609">
            <v>154984</v>
          </cell>
          <cell r="I609">
            <v>50</v>
          </cell>
          <cell r="J609">
            <v>3076</v>
          </cell>
          <cell r="K609">
            <v>98</v>
          </cell>
        </row>
        <row r="610">
          <cell r="A610" t="str">
            <v>412300</v>
          </cell>
          <cell r="B610" t="str">
            <v xml:space="preserve">UTICA         </v>
          </cell>
          <cell r="C610">
            <v>546</v>
          </cell>
          <cell r="D610">
            <v>2086659</v>
          </cell>
          <cell r="E610">
            <v>1319855</v>
          </cell>
          <cell r="F610">
            <v>405</v>
          </cell>
          <cell r="G610">
            <v>3258.9</v>
          </cell>
          <cell r="H610">
            <v>766804</v>
          </cell>
          <cell r="I610">
            <v>141</v>
          </cell>
          <cell r="J610">
            <v>5431.41</v>
          </cell>
          <cell r="K610">
            <v>405</v>
          </cell>
        </row>
        <row r="611">
          <cell r="A611" t="str">
            <v>280213</v>
          </cell>
          <cell r="B611" t="str">
            <v>V STR THIRTEEN</v>
          </cell>
          <cell r="C611">
            <v>0</v>
          </cell>
          <cell r="D611">
            <v>0</v>
          </cell>
          <cell r="E611">
            <v>0</v>
          </cell>
          <cell r="F611">
            <v>0</v>
          </cell>
          <cell r="G611">
            <v>0</v>
          </cell>
          <cell r="H611">
            <v>0</v>
          </cell>
          <cell r="I611">
            <v>0</v>
          </cell>
          <cell r="J611">
            <v>2700</v>
          </cell>
          <cell r="K611">
            <v>0</v>
          </cell>
        </row>
        <row r="612">
          <cell r="A612" t="str">
            <v>280224</v>
          </cell>
          <cell r="B612" t="str">
            <v>V STR TWENTY-F</v>
          </cell>
          <cell r="C612">
            <v>0</v>
          </cell>
          <cell r="D612">
            <v>0</v>
          </cell>
          <cell r="E612">
            <v>0</v>
          </cell>
          <cell r="F612">
            <v>0</v>
          </cell>
          <cell r="G612">
            <v>0</v>
          </cell>
          <cell r="H612">
            <v>0</v>
          </cell>
          <cell r="I612">
            <v>0</v>
          </cell>
          <cell r="J612">
            <v>2700</v>
          </cell>
          <cell r="K612">
            <v>0</v>
          </cell>
        </row>
        <row r="613">
          <cell r="A613" t="str">
            <v>660805</v>
          </cell>
          <cell r="B613" t="str">
            <v xml:space="preserve">VALHALLA      </v>
          </cell>
          <cell r="C613">
            <v>0</v>
          </cell>
          <cell r="D613">
            <v>0</v>
          </cell>
          <cell r="E613">
            <v>0</v>
          </cell>
          <cell r="F613">
            <v>0</v>
          </cell>
          <cell r="G613">
            <v>0</v>
          </cell>
          <cell r="H613">
            <v>0</v>
          </cell>
          <cell r="I613">
            <v>0</v>
          </cell>
          <cell r="J613">
            <v>2700</v>
          </cell>
          <cell r="K613">
            <v>0</v>
          </cell>
        </row>
        <row r="614">
          <cell r="A614" t="str">
            <v>280251</v>
          </cell>
          <cell r="B614" t="str">
            <v>VALLEY STR CHS</v>
          </cell>
          <cell r="C614">
            <v>0</v>
          </cell>
          <cell r="D614">
            <v>0</v>
          </cell>
          <cell r="E614">
            <v>0</v>
          </cell>
          <cell r="F614">
            <v>0</v>
          </cell>
          <cell r="G614">
            <v>0</v>
          </cell>
          <cell r="H614">
            <v>0</v>
          </cell>
          <cell r="I614">
            <v>0</v>
          </cell>
          <cell r="J614">
            <v>2700</v>
          </cell>
          <cell r="K614">
            <v>0</v>
          </cell>
        </row>
        <row r="615">
          <cell r="A615" t="str">
            <v>280230</v>
          </cell>
          <cell r="B615" t="str">
            <v xml:space="preserve">VALLEY STR UF </v>
          </cell>
          <cell r="C615">
            <v>0</v>
          </cell>
          <cell r="D615">
            <v>0</v>
          </cell>
          <cell r="E615">
            <v>0</v>
          </cell>
          <cell r="F615">
            <v>0</v>
          </cell>
          <cell r="G615">
            <v>0</v>
          </cell>
          <cell r="H615">
            <v>0</v>
          </cell>
          <cell r="I615">
            <v>0</v>
          </cell>
          <cell r="J615">
            <v>2700</v>
          </cell>
          <cell r="K615">
            <v>0</v>
          </cell>
        </row>
        <row r="616">
          <cell r="A616" t="str">
            <v>441301</v>
          </cell>
          <cell r="B616" t="str">
            <v>VALLEY-MONTGMR</v>
          </cell>
          <cell r="C616">
            <v>83</v>
          </cell>
          <cell r="D616">
            <v>252152</v>
          </cell>
          <cell r="E616">
            <v>0</v>
          </cell>
          <cell r="F616">
            <v>0</v>
          </cell>
          <cell r="G616">
            <v>0</v>
          </cell>
          <cell r="H616">
            <v>252152</v>
          </cell>
          <cell r="I616">
            <v>83</v>
          </cell>
          <cell r="J616">
            <v>3008.95</v>
          </cell>
          <cell r="K616">
            <v>0</v>
          </cell>
        </row>
        <row r="617">
          <cell r="A617" t="str">
            <v>211701</v>
          </cell>
          <cell r="B617" t="str">
            <v>VAN HORNSVILLE</v>
          </cell>
          <cell r="C617">
            <v>0</v>
          </cell>
          <cell r="D617">
            <v>0</v>
          </cell>
          <cell r="E617">
            <v>0</v>
          </cell>
          <cell r="F617">
            <v>0</v>
          </cell>
          <cell r="G617">
            <v>0</v>
          </cell>
          <cell r="H617">
            <v>0</v>
          </cell>
          <cell r="I617">
            <v>0</v>
          </cell>
          <cell r="J617">
            <v>4435.93</v>
          </cell>
          <cell r="K617">
            <v>0</v>
          </cell>
        </row>
        <row r="618">
          <cell r="A618" t="str">
            <v>031601</v>
          </cell>
          <cell r="B618" t="str">
            <v xml:space="preserve">VESTAL        </v>
          </cell>
          <cell r="C618">
            <v>99</v>
          </cell>
          <cell r="D618">
            <v>267300</v>
          </cell>
          <cell r="E618">
            <v>72900</v>
          </cell>
          <cell r="F618">
            <v>27</v>
          </cell>
          <cell r="G618">
            <v>2700</v>
          </cell>
          <cell r="H618">
            <v>194400</v>
          </cell>
          <cell r="I618">
            <v>72</v>
          </cell>
          <cell r="J618">
            <v>2700</v>
          </cell>
          <cell r="K618">
            <v>27</v>
          </cell>
        </row>
        <row r="619">
          <cell r="A619" t="str">
            <v>431701</v>
          </cell>
          <cell r="B619" t="str">
            <v xml:space="preserve">VICTOR        </v>
          </cell>
          <cell r="C619">
            <v>68</v>
          </cell>
          <cell r="D619">
            <v>183600</v>
          </cell>
          <cell r="E619">
            <v>0</v>
          </cell>
          <cell r="F619">
            <v>0</v>
          </cell>
          <cell r="G619">
            <v>0</v>
          </cell>
          <cell r="H619">
            <v>183600</v>
          </cell>
          <cell r="I619">
            <v>68</v>
          </cell>
          <cell r="J619">
            <v>2700</v>
          </cell>
          <cell r="K619">
            <v>0</v>
          </cell>
        </row>
        <row r="620">
          <cell r="A620" t="str">
            <v>011003</v>
          </cell>
          <cell r="B620" t="str">
            <v xml:space="preserve">VOORHEESVILLE </v>
          </cell>
          <cell r="C620">
            <v>0</v>
          </cell>
          <cell r="D620">
            <v>0</v>
          </cell>
          <cell r="E620">
            <v>0</v>
          </cell>
          <cell r="F620">
            <v>0</v>
          </cell>
          <cell r="G620">
            <v>0</v>
          </cell>
          <cell r="H620">
            <v>0</v>
          </cell>
          <cell r="I620">
            <v>0</v>
          </cell>
          <cell r="J620">
            <v>2700</v>
          </cell>
          <cell r="K620">
            <v>0</v>
          </cell>
        </row>
        <row r="621">
          <cell r="A621" t="str">
            <v>260803</v>
          </cell>
          <cell r="B621" t="str">
            <v>W. IRONDEQUOIT</v>
          </cell>
          <cell r="C621">
            <v>0</v>
          </cell>
          <cell r="D621">
            <v>0</v>
          </cell>
          <cell r="E621">
            <v>0</v>
          </cell>
          <cell r="F621">
            <v>0</v>
          </cell>
          <cell r="G621">
            <v>0</v>
          </cell>
          <cell r="H621">
            <v>0</v>
          </cell>
          <cell r="I621">
            <v>0</v>
          </cell>
          <cell r="J621">
            <v>2764</v>
          </cell>
          <cell r="K621">
            <v>0</v>
          </cell>
        </row>
        <row r="622">
          <cell r="A622" t="str">
            <v>621801</v>
          </cell>
          <cell r="B622" t="str">
            <v xml:space="preserve">WALLKILL      </v>
          </cell>
          <cell r="C622">
            <v>0</v>
          </cell>
          <cell r="D622">
            <v>0</v>
          </cell>
          <cell r="E622">
            <v>0</v>
          </cell>
          <cell r="F622">
            <v>0</v>
          </cell>
          <cell r="G622">
            <v>0</v>
          </cell>
          <cell r="H622">
            <v>0</v>
          </cell>
          <cell r="I622">
            <v>0</v>
          </cell>
          <cell r="J622">
            <v>2988</v>
          </cell>
          <cell r="K622">
            <v>0</v>
          </cell>
        </row>
        <row r="623">
          <cell r="A623" t="str">
            <v>121901</v>
          </cell>
          <cell r="B623" t="str">
            <v xml:space="preserve">WALTON        </v>
          </cell>
          <cell r="C623">
            <v>26</v>
          </cell>
          <cell r="D623">
            <v>105496</v>
          </cell>
          <cell r="E623">
            <v>0</v>
          </cell>
          <cell r="F623">
            <v>0</v>
          </cell>
          <cell r="G623">
            <v>0</v>
          </cell>
          <cell r="H623">
            <v>105496</v>
          </cell>
          <cell r="I623">
            <v>26</v>
          </cell>
          <cell r="J623">
            <v>4028.7</v>
          </cell>
          <cell r="K623">
            <v>0</v>
          </cell>
        </row>
        <row r="624">
          <cell r="A624" t="str">
            <v>280223</v>
          </cell>
          <cell r="B624" t="str">
            <v xml:space="preserve">WANTAGH       </v>
          </cell>
          <cell r="C624">
            <v>0</v>
          </cell>
          <cell r="D624">
            <v>0</v>
          </cell>
          <cell r="E624">
            <v>0</v>
          </cell>
          <cell r="F624">
            <v>0</v>
          </cell>
          <cell r="G624">
            <v>0</v>
          </cell>
          <cell r="H624">
            <v>0</v>
          </cell>
          <cell r="I624">
            <v>0</v>
          </cell>
          <cell r="J624">
            <v>2700</v>
          </cell>
          <cell r="K624">
            <v>0</v>
          </cell>
        </row>
        <row r="625">
          <cell r="A625" t="str">
            <v>132101</v>
          </cell>
          <cell r="B625" t="str">
            <v xml:space="preserve">WAPPINGERS    </v>
          </cell>
          <cell r="C625">
            <v>0</v>
          </cell>
          <cell r="D625">
            <v>0</v>
          </cell>
          <cell r="E625">
            <v>0</v>
          </cell>
          <cell r="F625">
            <v>0</v>
          </cell>
          <cell r="G625">
            <v>0</v>
          </cell>
          <cell r="H625">
            <v>0</v>
          </cell>
          <cell r="I625">
            <v>0</v>
          </cell>
          <cell r="J625">
            <v>2700</v>
          </cell>
          <cell r="K625">
            <v>0</v>
          </cell>
        </row>
        <row r="626">
          <cell r="A626" t="str">
            <v>631201</v>
          </cell>
          <cell r="B626" t="str">
            <v xml:space="preserve">WARRENSBURG   </v>
          </cell>
          <cell r="C626">
            <v>17</v>
          </cell>
          <cell r="D626">
            <v>61955</v>
          </cell>
          <cell r="E626">
            <v>0</v>
          </cell>
          <cell r="F626">
            <v>0</v>
          </cell>
          <cell r="G626">
            <v>0</v>
          </cell>
          <cell r="H626">
            <v>61955</v>
          </cell>
          <cell r="I626">
            <v>17</v>
          </cell>
          <cell r="J626">
            <v>3456.61</v>
          </cell>
          <cell r="K626">
            <v>0</v>
          </cell>
        </row>
        <row r="627">
          <cell r="A627" t="str">
            <v>671501</v>
          </cell>
          <cell r="B627" t="str">
            <v xml:space="preserve">WARSAW        </v>
          </cell>
          <cell r="C627">
            <v>16</v>
          </cell>
          <cell r="D627">
            <v>71123</v>
          </cell>
          <cell r="E627">
            <v>0</v>
          </cell>
          <cell r="F627">
            <v>0</v>
          </cell>
          <cell r="G627">
            <v>0</v>
          </cell>
          <cell r="H627">
            <v>71123</v>
          </cell>
          <cell r="I627">
            <v>16</v>
          </cell>
          <cell r="J627">
            <v>4415.67</v>
          </cell>
          <cell r="K627">
            <v>0</v>
          </cell>
        </row>
        <row r="628">
          <cell r="A628" t="str">
            <v>442101</v>
          </cell>
          <cell r="B628" t="str">
            <v>WARWICK VALLEY</v>
          </cell>
          <cell r="C628">
            <v>0</v>
          </cell>
          <cell r="D628">
            <v>0</v>
          </cell>
          <cell r="E628">
            <v>0</v>
          </cell>
          <cell r="F628">
            <v>0</v>
          </cell>
          <cell r="G628">
            <v>0</v>
          </cell>
          <cell r="H628">
            <v>0</v>
          </cell>
          <cell r="I628">
            <v>0</v>
          </cell>
          <cell r="J628">
            <v>2700</v>
          </cell>
          <cell r="K628">
            <v>0</v>
          </cell>
        </row>
        <row r="629">
          <cell r="A629" t="str">
            <v>440102</v>
          </cell>
          <cell r="B629" t="str">
            <v>WASHINGTONVILL</v>
          </cell>
          <cell r="C629">
            <v>94</v>
          </cell>
          <cell r="D629">
            <v>255245</v>
          </cell>
          <cell r="E629">
            <v>87845</v>
          </cell>
          <cell r="F629">
            <v>32</v>
          </cell>
          <cell r="G629">
            <v>2745.15</v>
          </cell>
          <cell r="H629">
            <v>167400</v>
          </cell>
          <cell r="I629">
            <v>62</v>
          </cell>
          <cell r="J629">
            <v>2700</v>
          </cell>
          <cell r="K629">
            <v>32</v>
          </cell>
        </row>
        <row r="630">
          <cell r="A630" t="str">
            <v>522101</v>
          </cell>
          <cell r="B630" t="str">
            <v xml:space="preserve">WATERFORD     </v>
          </cell>
          <cell r="C630">
            <v>0</v>
          </cell>
          <cell r="D630">
            <v>0</v>
          </cell>
          <cell r="E630">
            <v>0</v>
          </cell>
          <cell r="F630">
            <v>0</v>
          </cell>
          <cell r="G630">
            <v>0</v>
          </cell>
          <cell r="H630">
            <v>0</v>
          </cell>
          <cell r="I630">
            <v>0</v>
          </cell>
          <cell r="J630">
            <v>2840</v>
          </cell>
          <cell r="K630">
            <v>0</v>
          </cell>
        </row>
        <row r="631">
          <cell r="A631" t="str">
            <v>561006</v>
          </cell>
          <cell r="B631" t="str">
            <v xml:space="preserve">WATERLOO CENT </v>
          </cell>
          <cell r="C631">
            <v>53</v>
          </cell>
          <cell r="D631">
            <v>222875</v>
          </cell>
          <cell r="E631">
            <v>127200</v>
          </cell>
          <cell r="F631">
            <v>32</v>
          </cell>
          <cell r="G631">
            <v>3975</v>
          </cell>
          <cell r="H631">
            <v>95675</v>
          </cell>
          <cell r="I631">
            <v>21</v>
          </cell>
          <cell r="J631">
            <v>4537.71</v>
          </cell>
          <cell r="K631">
            <v>32</v>
          </cell>
        </row>
        <row r="632">
          <cell r="A632" t="str">
            <v>222000</v>
          </cell>
          <cell r="B632" t="str">
            <v xml:space="preserve">WATERTOWN     </v>
          </cell>
          <cell r="C632">
            <v>134</v>
          </cell>
          <cell r="D632">
            <v>494572</v>
          </cell>
          <cell r="E632">
            <v>360704</v>
          </cell>
          <cell r="F632">
            <v>99</v>
          </cell>
          <cell r="G632">
            <v>3643.47</v>
          </cell>
          <cell r="H632">
            <v>133868</v>
          </cell>
          <cell r="I632">
            <v>35</v>
          </cell>
          <cell r="J632">
            <v>3736</v>
          </cell>
          <cell r="K632">
            <v>99</v>
          </cell>
        </row>
        <row r="633">
          <cell r="A633" t="str">
            <v>411902</v>
          </cell>
          <cell r="B633" t="str">
            <v xml:space="preserve">WATERVILLE    </v>
          </cell>
          <cell r="C633">
            <v>28</v>
          </cell>
          <cell r="D633">
            <v>115348</v>
          </cell>
          <cell r="E633">
            <v>53032</v>
          </cell>
          <cell r="F633">
            <v>13</v>
          </cell>
          <cell r="G633">
            <v>4079.38</v>
          </cell>
          <cell r="H633">
            <v>62316</v>
          </cell>
          <cell r="I633">
            <v>15</v>
          </cell>
          <cell r="J633">
            <v>4017.95</v>
          </cell>
          <cell r="K633">
            <v>13</v>
          </cell>
        </row>
        <row r="634">
          <cell r="A634" t="str">
            <v>011200</v>
          </cell>
          <cell r="B634" t="str">
            <v xml:space="preserve">WATERVLIET    </v>
          </cell>
          <cell r="C634">
            <v>53</v>
          </cell>
          <cell r="D634">
            <v>223834</v>
          </cell>
          <cell r="E634">
            <v>192240</v>
          </cell>
          <cell r="F634">
            <v>46</v>
          </cell>
          <cell r="G634">
            <v>4179.13</v>
          </cell>
          <cell r="H634">
            <v>31594</v>
          </cell>
          <cell r="I634">
            <v>7</v>
          </cell>
          <cell r="J634">
            <v>4418.57</v>
          </cell>
          <cell r="K634">
            <v>46</v>
          </cell>
        </row>
        <row r="635">
          <cell r="A635" t="str">
            <v>550301</v>
          </cell>
          <cell r="B635" t="str">
            <v xml:space="preserve">WATKINS GLEN  </v>
          </cell>
          <cell r="C635">
            <v>50</v>
          </cell>
          <cell r="D635">
            <v>170123</v>
          </cell>
          <cell r="E635">
            <v>107992</v>
          </cell>
          <cell r="F635">
            <v>32</v>
          </cell>
          <cell r="G635">
            <v>3374.75</v>
          </cell>
          <cell r="H635">
            <v>62131</v>
          </cell>
          <cell r="I635">
            <v>18</v>
          </cell>
          <cell r="J635">
            <v>3288</v>
          </cell>
          <cell r="K635">
            <v>32</v>
          </cell>
        </row>
        <row r="636">
          <cell r="A636" t="str">
            <v>600101</v>
          </cell>
          <cell r="B636" t="str">
            <v xml:space="preserve">WAVERLY       </v>
          </cell>
          <cell r="C636">
            <v>44</v>
          </cell>
          <cell r="D636">
            <v>195993</v>
          </cell>
          <cell r="E636">
            <v>0</v>
          </cell>
          <cell r="F636">
            <v>0</v>
          </cell>
          <cell r="G636">
            <v>0</v>
          </cell>
          <cell r="H636">
            <v>195993</v>
          </cell>
          <cell r="I636">
            <v>44</v>
          </cell>
          <cell r="J636">
            <v>4407.63</v>
          </cell>
          <cell r="K636">
            <v>0</v>
          </cell>
        </row>
        <row r="637">
          <cell r="A637" t="str">
            <v>573002</v>
          </cell>
          <cell r="B637" t="str">
            <v>WAYLAND-COHOCT</v>
          </cell>
          <cell r="C637">
            <v>56</v>
          </cell>
          <cell r="D637">
            <v>252105</v>
          </cell>
          <cell r="E637">
            <v>116280</v>
          </cell>
          <cell r="F637">
            <v>27</v>
          </cell>
          <cell r="G637">
            <v>4306.66</v>
          </cell>
          <cell r="H637">
            <v>135825</v>
          </cell>
          <cell r="I637">
            <v>29</v>
          </cell>
          <cell r="J637">
            <v>4571.5600000000004</v>
          </cell>
          <cell r="K637">
            <v>27</v>
          </cell>
        </row>
        <row r="638">
          <cell r="A638" t="str">
            <v>650801</v>
          </cell>
          <cell r="B638" t="str">
            <v xml:space="preserve">WAYNE         </v>
          </cell>
          <cell r="C638">
            <v>51</v>
          </cell>
          <cell r="D638">
            <v>142596</v>
          </cell>
          <cell r="E638">
            <v>0</v>
          </cell>
          <cell r="F638">
            <v>0</v>
          </cell>
          <cell r="G638">
            <v>0</v>
          </cell>
          <cell r="H638">
            <v>142596</v>
          </cell>
          <cell r="I638">
            <v>51</v>
          </cell>
          <cell r="J638">
            <v>2796</v>
          </cell>
          <cell r="K638">
            <v>0</v>
          </cell>
        </row>
        <row r="639">
          <cell r="A639" t="str">
            <v>261901</v>
          </cell>
          <cell r="B639" t="str">
            <v xml:space="preserve">WEBSTER       </v>
          </cell>
          <cell r="C639">
            <v>127</v>
          </cell>
          <cell r="D639">
            <v>342900</v>
          </cell>
          <cell r="E639">
            <v>0</v>
          </cell>
          <cell r="F639">
            <v>0</v>
          </cell>
          <cell r="G639">
            <v>0</v>
          </cell>
          <cell r="H639">
            <v>342900</v>
          </cell>
          <cell r="I639">
            <v>127</v>
          </cell>
          <cell r="J639">
            <v>2700</v>
          </cell>
          <cell r="K639">
            <v>0</v>
          </cell>
        </row>
        <row r="640">
          <cell r="A640" t="str">
            <v>050301</v>
          </cell>
          <cell r="B640" t="str">
            <v xml:space="preserve">WEEDSPORT     </v>
          </cell>
          <cell r="C640">
            <v>0</v>
          </cell>
          <cell r="D640">
            <v>0</v>
          </cell>
          <cell r="E640">
            <v>0</v>
          </cell>
          <cell r="F640">
            <v>0</v>
          </cell>
          <cell r="G640">
            <v>0</v>
          </cell>
          <cell r="H640">
            <v>0</v>
          </cell>
          <cell r="I640">
            <v>0</v>
          </cell>
          <cell r="J640">
            <v>3512</v>
          </cell>
          <cell r="K640">
            <v>0</v>
          </cell>
        </row>
        <row r="641">
          <cell r="A641" t="str">
            <v>200901</v>
          </cell>
          <cell r="B641" t="str">
            <v xml:space="preserve">WELLS         </v>
          </cell>
          <cell r="C641">
            <v>0</v>
          </cell>
          <cell r="D641">
            <v>0</v>
          </cell>
          <cell r="E641">
            <v>0</v>
          </cell>
          <cell r="F641">
            <v>0</v>
          </cell>
          <cell r="G641">
            <v>0</v>
          </cell>
          <cell r="H641">
            <v>0</v>
          </cell>
          <cell r="I641">
            <v>0</v>
          </cell>
          <cell r="J641">
            <v>2700</v>
          </cell>
          <cell r="K641">
            <v>0</v>
          </cell>
        </row>
        <row r="642">
          <cell r="A642" t="str">
            <v>022601</v>
          </cell>
          <cell r="B642" t="str">
            <v xml:space="preserve">WELLSVILLE    </v>
          </cell>
          <cell r="C642">
            <v>35</v>
          </cell>
          <cell r="D642">
            <v>256381</v>
          </cell>
          <cell r="E642">
            <v>81878</v>
          </cell>
          <cell r="F642">
            <v>0</v>
          </cell>
          <cell r="G642">
            <v>0</v>
          </cell>
          <cell r="H642">
            <v>174503</v>
          </cell>
          <cell r="I642">
            <v>35</v>
          </cell>
          <cell r="J642">
            <v>4901.28</v>
          </cell>
          <cell r="K642">
            <v>0</v>
          </cell>
        </row>
        <row r="643">
          <cell r="A643" t="str">
            <v>580102</v>
          </cell>
          <cell r="B643" t="str">
            <v xml:space="preserve">WEST BABYLON  </v>
          </cell>
          <cell r="C643">
            <v>0</v>
          </cell>
          <cell r="D643">
            <v>0</v>
          </cell>
          <cell r="E643">
            <v>0</v>
          </cell>
          <cell r="F643">
            <v>0</v>
          </cell>
          <cell r="G643">
            <v>0</v>
          </cell>
          <cell r="H643">
            <v>0</v>
          </cell>
          <cell r="I643">
            <v>0</v>
          </cell>
          <cell r="J643">
            <v>2700</v>
          </cell>
          <cell r="K643">
            <v>0</v>
          </cell>
        </row>
        <row r="644">
          <cell r="A644" t="str">
            <v>210302</v>
          </cell>
          <cell r="B644" t="str">
            <v>WEST CANADA VA</v>
          </cell>
          <cell r="C644">
            <v>20</v>
          </cell>
          <cell r="D644">
            <v>87204</v>
          </cell>
          <cell r="E644">
            <v>49504</v>
          </cell>
          <cell r="F644">
            <v>12</v>
          </cell>
          <cell r="G644">
            <v>4125.33</v>
          </cell>
          <cell r="H644">
            <v>37700</v>
          </cell>
          <cell r="I644">
            <v>8</v>
          </cell>
          <cell r="J644">
            <v>4267.62</v>
          </cell>
          <cell r="K644">
            <v>12</v>
          </cell>
        </row>
        <row r="645">
          <cell r="A645" t="str">
            <v>420101</v>
          </cell>
          <cell r="B645" t="str">
            <v xml:space="preserve">WEST GENESEE  </v>
          </cell>
          <cell r="C645">
            <v>0</v>
          </cell>
          <cell r="D645">
            <v>0</v>
          </cell>
          <cell r="E645">
            <v>0</v>
          </cell>
          <cell r="F645">
            <v>0</v>
          </cell>
          <cell r="G645">
            <v>0</v>
          </cell>
          <cell r="H645">
            <v>0</v>
          </cell>
          <cell r="I645">
            <v>0</v>
          </cell>
          <cell r="J645">
            <v>2796</v>
          </cell>
          <cell r="K645">
            <v>0</v>
          </cell>
        </row>
        <row r="646">
          <cell r="A646" t="str">
            <v>280227</v>
          </cell>
          <cell r="B646" t="str">
            <v>WEST HEMPSTEAD</v>
          </cell>
          <cell r="C646">
            <v>0</v>
          </cell>
          <cell r="D646">
            <v>0</v>
          </cell>
          <cell r="E646">
            <v>0</v>
          </cell>
          <cell r="F646">
            <v>0</v>
          </cell>
          <cell r="G646">
            <v>0</v>
          </cell>
          <cell r="H646">
            <v>0</v>
          </cell>
          <cell r="I646">
            <v>0</v>
          </cell>
          <cell r="J646">
            <v>2700</v>
          </cell>
          <cell r="K646">
            <v>0</v>
          </cell>
        </row>
        <row r="647">
          <cell r="A647" t="str">
            <v>580509</v>
          </cell>
          <cell r="B647" t="str">
            <v xml:space="preserve">WEST ISLIP    </v>
          </cell>
          <cell r="C647">
            <v>0</v>
          </cell>
          <cell r="D647">
            <v>0</v>
          </cell>
          <cell r="E647">
            <v>0</v>
          </cell>
          <cell r="F647">
            <v>0</v>
          </cell>
          <cell r="G647">
            <v>0</v>
          </cell>
          <cell r="H647">
            <v>0</v>
          </cell>
          <cell r="I647">
            <v>0</v>
          </cell>
          <cell r="J647">
            <v>2700</v>
          </cell>
          <cell r="K647">
            <v>0</v>
          </cell>
        </row>
        <row r="648">
          <cell r="A648" t="str">
            <v>142801</v>
          </cell>
          <cell r="B648" t="str">
            <v xml:space="preserve">WEST SENECA   </v>
          </cell>
          <cell r="C648">
            <v>230</v>
          </cell>
          <cell r="D648">
            <v>643437</v>
          </cell>
          <cell r="E648">
            <v>436237</v>
          </cell>
          <cell r="F648">
            <v>156</v>
          </cell>
          <cell r="G648">
            <v>2796.39</v>
          </cell>
          <cell r="H648">
            <v>207200</v>
          </cell>
          <cell r="I648">
            <v>74</v>
          </cell>
          <cell r="J648">
            <v>2800</v>
          </cell>
          <cell r="K648">
            <v>156</v>
          </cell>
        </row>
        <row r="649">
          <cell r="A649" t="str">
            <v>040204</v>
          </cell>
          <cell r="B649" t="str">
            <v xml:space="preserve">WEST VALLEY   </v>
          </cell>
          <cell r="C649">
            <v>26</v>
          </cell>
          <cell r="D649">
            <v>76933</v>
          </cell>
          <cell r="E649">
            <v>104409</v>
          </cell>
          <cell r="F649">
            <v>26</v>
          </cell>
          <cell r="G649">
            <v>4015.73</v>
          </cell>
          <cell r="H649">
            <v>0</v>
          </cell>
          <cell r="I649">
            <v>0</v>
          </cell>
          <cell r="J649">
            <v>3818.86</v>
          </cell>
          <cell r="K649">
            <v>14</v>
          </cell>
        </row>
        <row r="650">
          <cell r="A650" t="str">
            <v>280401</v>
          </cell>
          <cell r="B650" t="str">
            <v xml:space="preserve">WESTBURY      </v>
          </cell>
          <cell r="C650">
            <v>287</v>
          </cell>
          <cell r="D650">
            <v>1492138</v>
          </cell>
          <cell r="E650">
            <v>1224138</v>
          </cell>
          <cell r="F650">
            <v>239</v>
          </cell>
          <cell r="G650">
            <v>5121.91</v>
          </cell>
          <cell r="H650">
            <v>268000</v>
          </cell>
          <cell r="I650">
            <v>48</v>
          </cell>
          <cell r="J650">
            <v>5563.99</v>
          </cell>
          <cell r="K650">
            <v>239</v>
          </cell>
        </row>
        <row r="651">
          <cell r="A651" t="str">
            <v>062901</v>
          </cell>
          <cell r="B651" t="str">
            <v xml:space="preserve">WESTFIELD     </v>
          </cell>
          <cell r="C651">
            <v>16</v>
          </cell>
          <cell r="D651">
            <v>71567</v>
          </cell>
          <cell r="E651">
            <v>0</v>
          </cell>
          <cell r="F651">
            <v>0</v>
          </cell>
          <cell r="G651">
            <v>0</v>
          </cell>
          <cell r="H651">
            <v>71567</v>
          </cell>
          <cell r="I651">
            <v>16</v>
          </cell>
          <cell r="J651">
            <v>4403.0600000000004</v>
          </cell>
          <cell r="K651">
            <v>0</v>
          </cell>
        </row>
        <row r="652">
          <cell r="A652" t="str">
            <v>580902</v>
          </cell>
          <cell r="B652" t="str">
            <v>WESTHAMPTON BE</v>
          </cell>
          <cell r="C652">
            <v>24</v>
          </cell>
          <cell r="D652">
            <v>63180</v>
          </cell>
          <cell r="E652">
            <v>28080</v>
          </cell>
          <cell r="F652">
            <v>11</v>
          </cell>
          <cell r="G652">
            <v>2552.7199999999998</v>
          </cell>
          <cell r="H652">
            <v>35100</v>
          </cell>
          <cell r="I652">
            <v>13</v>
          </cell>
          <cell r="J652">
            <v>2700</v>
          </cell>
          <cell r="K652">
            <v>11</v>
          </cell>
        </row>
        <row r="653">
          <cell r="A653" t="str">
            <v>420701</v>
          </cell>
          <cell r="B653" t="str">
            <v xml:space="preserve">WESTHILL      </v>
          </cell>
          <cell r="C653">
            <v>0</v>
          </cell>
          <cell r="D653">
            <v>0</v>
          </cell>
          <cell r="E653">
            <v>0</v>
          </cell>
          <cell r="F653">
            <v>0</v>
          </cell>
          <cell r="G653">
            <v>0</v>
          </cell>
          <cell r="H653">
            <v>0</v>
          </cell>
          <cell r="I653">
            <v>0</v>
          </cell>
          <cell r="J653">
            <v>2768</v>
          </cell>
          <cell r="K653">
            <v>0</v>
          </cell>
        </row>
        <row r="654">
          <cell r="A654" t="str">
            <v>412801</v>
          </cell>
          <cell r="B654" t="str">
            <v xml:space="preserve">WESTMORELAND  </v>
          </cell>
          <cell r="C654">
            <v>27</v>
          </cell>
          <cell r="D654">
            <v>101304</v>
          </cell>
          <cell r="E654">
            <v>52580</v>
          </cell>
          <cell r="F654">
            <v>14</v>
          </cell>
          <cell r="G654">
            <v>3755.71</v>
          </cell>
          <cell r="H654">
            <v>48724</v>
          </cell>
          <cell r="I654">
            <v>13</v>
          </cell>
          <cell r="J654">
            <v>3748</v>
          </cell>
          <cell r="K654">
            <v>14</v>
          </cell>
        </row>
        <row r="655">
          <cell r="A655" t="str">
            <v>151601</v>
          </cell>
          <cell r="B655" t="str">
            <v xml:space="preserve">WESTPORT      </v>
          </cell>
          <cell r="C655">
            <v>0</v>
          </cell>
          <cell r="D655">
            <v>0</v>
          </cell>
          <cell r="E655">
            <v>0</v>
          </cell>
          <cell r="F655">
            <v>0</v>
          </cell>
          <cell r="G655">
            <v>0</v>
          </cell>
          <cell r="H655">
            <v>0</v>
          </cell>
          <cell r="I655">
            <v>0</v>
          </cell>
          <cell r="J655">
            <v>2700</v>
          </cell>
          <cell r="K655">
            <v>0</v>
          </cell>
        </row>
        <row r="656">
          <cell r="A656" t="str">
            <v>262001</v>
          </cell>
          <cell r="B656" t="str">
            <v>WHEATLAND CHIL</v>
          </cell>
          <cell r="C656">
            <v>0</v>
          </cell>
          <cell r="D656">
            <v>0</v>
          </cell>
          <cell r="E656">
            <v>0</v>
          </cell>
          <cell r="F656">
            <v>0</v>
          </cell>
          <cell r="G656">
            <v>0</v>
          </cell>
          <cell r="H656">
            <v>0</v>
          </cell>
          <cell r="I656">
            <v>0</v>
          </cell>
          <cell r="J656">
            <v>2700</v>
          </cell>
          <cell r="K656">
            <v>0</v>
          </cell>
        </row>
        <row r="657">
          <cell r="A657" t="str">
            <v>170301</v>
          </cell>
          <cell r="B657" t="str">
            <v xml:space="preserve">WHEELERVILLE  </v>
          </cell>
          <cell r="C657">
            <v>0</v>
          </cell>
          <cell r="D657">
            <v>0</v>
          </cell>
          <cell r="E657">
            <v>0</v>
          </cell>
          <cell r="F657">
            <v>0</v>
          </cell>
          <cell r="G657">
            <v>0</v>
          </cell>
          <cell r="H657">
            <v>0</v>
          </cell>
          <cell r="I657">
            <v>0</v>
          </cell>
          <cell r="J657">
            <v>2700</v>
          </cell>
          <cell r="K657">
            <v>0</v>
          </cell>
        </row>
        <row r="658">
          <cell r="A658" t="str">
            <v>662200</v>
          </cell>
          <cell r="B658" t="str">
            <v xml:space="preserve">WHITE PLAINS  </v>
          </cell>
          <cell r="C658">
            <v>316</v>
          </cell>
          <cell r="D658">
            <v>912586</v>
          </cell>
          <cell r="E658">
            <v>912586</v>
          </cell>
          <cell r="F658">
            <v>316</v>
          </cell>
          <cell r="G658">
            <v>2887.93</v>
          </cell>
          <cell r="H658">
            <v>0</v>
          </cell>
          <cell r="I658">
            <v>0</v>
          </cell>
          <cell r="J658">
            <v>2700</v>
          </cell>
          <cell r="K658">
            <v>302</v>
          </cell>
        </row>
        <row r="659">
          <cell r="A659" t="str">
            <v>641701</v>
          </cell>
          <cell r="B659" t="str">
            <v xml:space="preserve">WHITEHALL     </v>
          </cell>
          <cell r="C659">
            <v>19</v>
          </cell>
          <cell r="D659">
            <v>80262</v>
          </cell>
          <cell r="E659">
            <v>0</v>
          </cell>
          <cell r="F659">
            <v>0</v>
          </cell>
          <cell r="G659">
            <v>0</v>
          </cell>
          <cell r="H659">
            <v>80262</v>
          </cell>
          <cell r="I659">
            <v>19</v>
          </cell>
          <cell r="J659">
            <v>4029.86</v>
          </cell>
          <cell r="K659">
            <v>0</v>
          </cell>
        </row>
        <row r="660">
          <cell r="A660" t="str">
            <v>412902</v>
          </cell>
          <cell r="B660" t="str">
            <v xml:space="preserve">WHITESBORO    </v>
          </cell>
          <cell r="C660">
            <v>0</v>
          </cell>
          <cell r="D660">
            <v>0</v>
          </cell>
          <cell r="E660">
            <v>0</v>
          </cell>
          <cell r="F660">
            <v>0</v>
          </cell>
          <cell r="G660">
            <v>0</v>
          </cell>
          <cell r="H660">
            <v>0</v>
          </cell>
          <cell r="I660">
            <v>0</v>
          </cell>
          <cell r="J660">
            <v>3184</v>
          </cell>
          <cell r="K660">
            <v>0</v>
          </cell>
        </row>
        <row r="661">
          <cell r="A661" t="str">
            <v>022101</v>
          </cell>
          <cell r="B661" t="str">
            <v xml:space="preserve">WHITESVILLE   </v>
          </cell>
          <cell r="C661">
            <v>6</v>
          </cell>
          <cell r="D661">
            <v>37407</v>
          </cell>
          <cell r="E661">
            <v>0</v>
          </cell>
          <cell r="F661">
            <v>0</v>
          </cell>
          <cell r="G661">
            <v>0</v>
          </cell>
          <cell r="H661">
            <v>37407</v>
          </cell>
          <cell r="I661">
            <v>6</v>
          </cell>
          <cell r="J661">
            <v>5494.94</v>
          </cell>
          <cell r="K661">
            <v>0</v>
          </cell>
        </row>
        <row r="662">
          <cell r="A662" t="str">
            <v>031401</v>
          </cell>
          <cell r="B662" t="str">
            <v xml:space="preserve">WHITNEY POINT </v>
          </cell>
          <cell r="C662">
            <v>57</v>
          </cell>
          <cell r="D662">
            <v>273233</v>
          </cell>
          <cell r="E662">
            <v>120000</v>
          </cell>
          <cell r="F662">
            <v>27</v>
          </cell>
          <cell r="G662">
            <v>4444.4399999999996</v>
          </cell>
          <cell r="H662">
            <v>153233</v>
          </cell>
          <cell r="I662">
            <v>30</v>
          </cell>
          <cell r="J662">
            <v>5035.25</v>
          </cell>
          <cell r="K662">
            <v>27</v>
          </cell>
        </row>
        <row r="663">
          <cell r="A663" t="str">
            <v>580232</v>
          </cell>
          <cell r="B663" t="str">
            <v xml:space="preserve">WILLIAM FLOYD </v>
          </cell>
          <cell r="C663">
            <v>374</v>
          </cell>
          <cell r="D663">
            <v>1486267</v>
          </cell>
          <cell r="E663">
            <v>972203</v>
          </cell>
          <cell r="F663">
            <v>259</v>
          </cell>
          <cell r="G663">
            <v>3753.67</v>
          </cell>
          <cell r="H663">
            <v>514064</v>
          </cell>
          <cell r="I663">
            <v>115</v>
          </cell>
          <cell r="J663">
            <v>4465.84</v>
          </cell>
          <cell r="K663">
            <v>259</v>
          </cell>
        </row>
        <row r="664">
          <cell r="A664" t="str">
            <v>651402</v>
          </cell>
          <cell r="B664" t="str">
            <v xml:space="preserve">WILLIAMSON    </v>
          </cell>
          <cell r="C664">
            <v>50</v>
          </cell>
          <cell r="D664">
            <v>169080</v>
          </cell>
          <cell r="E664">
            <v>87000</v>
          </cell>
          <cell r="F664">
            <v>26</v>
          </cell>
          <cell r="G664">
            <v>3346.15</v>
          </cell>
          <cell r="H664">
            <v>82080</v>
          </cell>
          <cell r="I664">
            <v>24</v>
          </cell>
          <cell r="J664">
            <v>3420</v>
          </cell>
          <cell r="K664">
            <v>26</v>
          </cell>
        </row>
        <row r="665">
          <cell r="A665" t="str">
            <v>140203</v>
          </cell>
          <cell r="B665" t="str">
            <v xml:space="preserve">WILLIAMSVILLE </v>
          </cell>
          <cell r="C665">
            <v>201</v>
          </cell>
          <cell r="D665">
            <v>542631</v>
          </cell>
          <cell r="E665">
            <v>83631</v>
          </cell>
          <cell r="F665">
            <v>31</v>
          </cell>
          <cell r="G665">
            <v>2697.77</v>
          </cell>
          <cell r="H665">
            <v>459000</v>
          </cell>
          <cell r="I665">
            <v>170</v>
          </cell>
          <cell r="J665">
            <v>2700</v>
          </cell>
          <cell r="K665">
            <v>31</v>
          </cell>
        </row>
        <row r="666">
          <cell r="A666" t="str">
            <v>151701</v>
          </cell>
          <cell r="B666" t="str">
            <v xml:space="preserve">WILLSBORO     </v>
          </cell>
          <cell r="C666">
            <v>9</v>
          </cell>
          <cell r="D666">
            <v>25138</v>
          </cell>
          <cell r="E666">
            <v>0</v>
          </cell>
          <cell r="F666">
            <v>0</v>
          </cell>
          <cell r="G666">
            <v>0</v>
          </cell>
          <cell r="H666">
            <v>25138</v>
          </cell>
          <cell r="I666">
            <v>9</v>
          </cell>
          <cell r="J666">
            <v>2700</v>
          </cell>
          <cell r="K666">
            <v>0</v>
          </cell>
        </row>
        <row r="667">
          <cell r="A667" t="str">
            <v>401501</v>
          </cell>
          <cell r="B667" t="str">
            <v xml:space="preserve">WILSON        </v>
          </cell>
          <cell r="C667">
            <v>38</v>
          </cell>
          <cell r="D667">
            <v>131516</v>
          </cell>
          <cell r="E667">
            <v>53224</v>
          </cell>
          <cell r="F667">
            <v>15</v>
          </cell>
          <cell r="G667">
            <v>3548.26</v>
          </cell>
          <cell r="H667">
            <v>78292</v>
          </cell>
          <cell r="I667">
            <v>23</v>
          </cell>
          <cell r="J667">
            <v>3404</v>
          </cell>
          <cell r="K667">
            <v>15</v>
          </cell>
        </row>
        <row r="668">
          <cell r="A668" t="str">
            <v>191401</v>
          </cell>
          <cell r="B668" t="str">
            <v>WINDHAM ASHLAN</v>
          </cell>
          <cell r="C668">
            <v>0</v>
          </cell>
          <cell r="D668">
            <v>0</v>
          </cell>
          <cell r="E668">
            <v>0</v>
          </cell>
          <cell r="F668">
            <v>0</v>
          </cell>
          <cell r="G668">
            <v>0</v>
          </cell>
          <cell r="H668">
            <v>0</v>
          </cell>
          <cell r="I668">
            <v>0</v>
          </cell>
          <cell r="J668">
            <v>2700</v>
          </cell>
          <cell r="K668">
            <v>0</v>
          </cell>
        </row>
        <row r="669">
          <cell r="A669" t="str">
            <v>031701</v>
          </cell>
          <cell r="B669" t="str">
            <v xml:space="preserve">WINDSOR       </v>
          </cell>
          <cell r="C669">
            <v>67</v>
          </cell>
          <cell r="D669">
            <v>255097</v>
          </cell>
          <cell r="E669">
            <v>129777</v>
          </cell>
          <cell r="F669">
            <v>35</v>
          </cell>
          <cell r="G669">
            <v>3707.91</v>
          </cell>
          <cell r="H669">
            <v>125320</v>
          </cell>
          <cell r="I669">
            <v>32</v>
          </cell>
          <cell r="J669">
            <v>3883.04</v>
          </cell>
          <cell r="K669">
            <v>35</v>
          </cell>
        </row>
        <row r="670">
          <cell r="A670" t="str">
            <v>472506</v>
          </cell>
          <cell r="B670" t="str">
            <v xml:space="preserve">WORCESTER     </v>
          </cell>
          <cell r="C670">
            <v>19</v>
          </cell>
          <cell r="D670">
            <v>76781</v>
          </cell>
          <cell r="E670">
            <v>0</v>
          </cell>
          <cell r="F670">
            <v>0</v>
          </cell>
          <cell r="G670">
            <v>0</v>
          </cell>
          <cell r="H670">
            <v>76781</v>
          </cell>
          <cell r="I670">
            <v>19</v>
          </cell>
          <cell r="J670">
            <v>3875.11</v>
          </cell>
          <cell r="K670">
            <v>0</v>
          </cell>
        </row>
        <row r="671">
          <cell r="A671" t="str">
            <v>580109</v>
          </cell>
          <cell r="B671" t="str">
            <v xml:space="preserve">WYANDANCH     </v>
          </cell>
          <cell r="C671">
            <v>88</v>
          </cell>
          <cell r="D671">
            <v>422639</v>
          </cell>
          <cell r="E671">
            <v>267951</v>
          </cell>
          <cell r="F671">
            <v>67</v>
          </cell>
          <cell r="G671">
            <v>3999.26</v>
          </cell>
          <cell r="H671">
            <v>154688</v>
          </cell>
          <cell r="I671">
            <v>21</v>
          </cell>
          <cell r="J671">
            <v>7123.39</v>
          </cell>
          <cell r="K671">
            <v>67</v>
          </cell>
        </row>
        <row r="672">
          <cell r="A672" t="str">
            <v>490804</v>
          </cell>
          <cell r="B672" t="str">
            <v xml:space="preserve">WYNANTSKILL   </v>
          </cell>
          <cell r="C672">
            <v>0</v>
          </cell>
          <cell r="D672">
            <v>0</v>
          </cell>
          <cell r="E672">
            <v>0</v>
          </cell>
          <cell r="F672">
            <v>0</v>
          </cell>
          <cell r="G672">
            <v>0</v>
          </cell>
          <cell r="H672">
            <v>0</v>
          </cell>
          <cell r="I672">
            <v>0</v>
          </cell>
          <cell r="J672">
            <v>2700</v>
          </cell>
          <cell r="K672">
            <v>0</v>
          </cell>
        </row>
        <row r="673">
          <cell r="A673" t="str">
            <v>671002</v>
          </cell>
          <cell r="B673" t="str">
            <v xml:space="preserve">WYOMING       </v>
          </cell>
          <cell r="C673">
            <v>0</v>
          </cell>
          <cell r="D673">
            <v>0</v>
          </cell>
          <cell r="E673">
            <v>0</v>
          </cell>
          <cell r="F673">
            <v>0</v>
          </cell>
          <cell r="G673">
            <v>0</v>
          </cell>
          <cell r="H673">
            <v>0</v>
          </cell>
          <cell r="I673">
            <v>0</v>
          </cell>
          <cell r="J673">
            <v>3424</v>
          </cell>
          <cell r="K673">
            <v>0</v>
          </cell>
        </row>
        <row r="674">
          <cell r="A674" t="str">
            <v>662300</v>
          </cell>
          <cell r="B674" t="str">
            <v xml:space="preserve">YONKERS       </v>
          </cell>
          <cell r="C674">
            <v>1581</v>
          </cell>
          <cell r="D674">
            <v>4269388</v>
          </cell>
          <cell r="E674">
            <v>4269388</v>
          </cell>
          <cell r="F674">
            <v>1581</v>
          </cell>
          <cell r="G674">
            <v>2700.43</v>
          </cell>
          <cell r="H674">
            <v>0</v>
          </cell>
          <cell r="I674">
            <v>0</v>
          </cell>
          <cell r="J674">
            <v>3461.59</v>
          </cell>
          <cell r="K674">
            <v>1581</v>
          </cell>
        </row>
        <row r="675">
          <cell r="A675" t="str">
            <v>241701</v>
          </cell>
          <cell r="B675" t="str">
            <v xml:space="preserve">YORK          </v>
          </cell>
          <cell r="C675">
            <v>0</v>
          </cell>
          <cell r="D675">
            <v>0</v>
          </cell>
          <cell r="E675">
            <v>0</v>
          </cell>
          <cell r="F675">
            <v>0</v>
          </cell>
          <cell r="G675">
            <v>0</v>
          </cell>
          <cell r="H675">
            <v>0</v>
          </cell>
          <cell r="I675">
            <v>0</v>
          </cell>
          <cell r="J675">
            <v>4505.7700000000004</v>
          </cell>
          <cell r="K675">
            <v>0</v>
          </cell>
        </row>
        <row r="676">
          <cell r="A676" t="str">
            <v>043501</v>
          </cell>
          <cell r="B676" t="str">
            <v>YORKSHRE-PIONE</v>
          </cell>
          <cell r="C676">
            <v>122</v>
          </cell>
          <cell r="D676">
            <v>497513</v>
          </cell>
          <cell r="E676">
            <v>370540</v>
          </cell>
          <cell r="F676">
            <v>95</v>
          </cell>
          <cell r="G676">
            <v>3900.42</v>
          </cell>
          <cell r="H676">
            <v>126973</v>
          </cell>
          <cell r="I676">
            <v>27</v>
          </cell>
          <cell r="J676">
            <v>4641.96</v>
          </cell>
          <cell r="K676">
            <v>95</v>
          </cell>
        </row>
        <row r="677">
          <cell r="A677" t="str">
            <v>662402</v>
          </cell>
          <cell r="B677" t="str">
            <v xml:space="preserve">YORKTOWN      </v>
          </cell>
          <cell r="C677">
            <v>0</v>
          </cell>
          <cell r="D677">
            <v>0</v>
          </cell>
          <cell r="E677">
            <v>0</v>
          </cell>
          <cell r="F677">
            <v>0</v>
          </cell>
          <cell r="G677">
            <v>0</v>
          </cell>
          <cell r="H677">
            <v>0</v>
          </cell>
          <cell r="I677">
            <v>0</v>
          </cell>
          <cell r="J677">
            <v>2700</v>
          </cell>
          <cell r="K677">
            <v>0</v>
          </cell>
        </row>
        <row r="678">
          <cell r="A678" t="str">
            <v>999999</v>
          </cell>
          <cell r="B678" t="str">
            <v xml:space="preserve">STATE TOTALS  </v>
          </cell>
          <cell r="C678">
            <v>99171</v>
          </cell>
          <cell r="D678">
            <v>385034734</v>
          </cell>
          <cell r="E678">
            <v>287929826</v>
          </cell>
          <cell r="F678">
            <v>72256</v>
          </cell>
          <cell r="G678" t="str">
            <v>na</v>
          </cell>
          <cell r="H678">
            <v>97468687</v>
          </cell>
          <cell r="I678">
            <v>26915</v>
          </cell>
          <cell r="J678" t="str">
            <v>na</v>
          </cell>
          <cell r="K678">
            <v>72067</v>
          </cell>
        </row>
      </sheetData>
      <sheetData sheetId="2" refreshError="1"/>
      <sheetData sheetId="3"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31DBBDDA-DD25-45CB-8DDD-734EE03D14C0}" name="Ratings" displayName="Ratings" ref="A1:J7" totalsRowShown="0" headerRowDxfId="22" dataDxfId="21">
  <autoFilter ref="A1:J7" xr:uid="{B423CE99-4F67-4107-BFA3-1D3CA69916CC}"/>
  <tableColumns count="10">
    <tableColumn id="1" xr3:uid="{6EBEAA4B-FE7C-4FE1-8B60-E72A056F7CF2}" name="Rating" dataDxfId="20"/>
    <tableColumn id="2" xr3:uid="{3A644ADF-53DD-4C32-B304-9DACD12B7926}" name="Scale2"/>
    <tableColumn id="3" xr3:uid="{806E2697-28E8-49C7-97B3-992E7B2F233B}" name="Scale3" dataDxfId="19"/>
    <tableColumn id="4" xr3:uid="{8A94DE47-D61C-409C-81F0-B56116924A00}" name="Scale4"/>
    <tableColumn id="5" xr3:uid="{D85B8EE0-C43A-4EB9-B959-EA6A9FD53252}" name="Scale5" dataDxfId="18"/>
    <tableColumn id="6" xr3:uid="{ED1EE221-56E6-4BA2-B7C4-FE7684473976}" name="Scale6" dataDxfId="17"/>
    <tableColumn id="7" xr3:uid="{33E03EAA-AC9A-4747-99C1-005323E12140}" name="Scale7" dataDxfId="16"/>
    <tableColumn id="8" xr3:uid="{ACAE2C5D-C08F-4437-A2A0-75B793BE5B8E}" name="Scale8" dataDxfId="15"/>
    <tableColumn id="9" xr3:uid="{3B61F207-993F-4B61-9577-A6DFA8FDBFB6}" name="Scale9" dataDxfId="14"/>
    <tableColumn id="10" xr3:uid="{9710A003-9CA4-401D-A2F3-2026D717507C}" name="Scale10" dataDxfId="13"/>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2CB9561-B469-4E49-8184-34B89E2D45B7}" name="Points_Table" displayName="Points_Table" ref="A2:P691" totalsRowShown="0" headerRowDxfId="12" headerRowBorderDxfId="11" tableBorderDxfId="10" headerRowCellStyle="Normal_Need Points">
  <autoFilter ref="A2:P691" xr:uid="{B17CAC8B-F2A5-45EA-B529-FE9F8548AAF8}"/>
  <tableColumns count="16">
    <tableColumn id="1" xr3:uid="{A3BEEA70-5E70-40EA-B088-1FBD36A6E354}" name="6_Digit_BEDS">
      <calculatedColumnFormula>LEFT(B3,6)</calculatedColumnFormula>
    </tableColumn>
    <tableColumn id="2" xr3:uid="{4BCCE80F-2059-4AC7-BC36-A20E34F06F7E}" name="ENTITY_CD" dataDxfId="9" dataCellStyle="Normal_Need Points"/>
    <tableColumn id="3" xr3:uid="{A54CB414-3C7A-438D-8BFF-D50A45C18C94}" name="ENTITY_NAME" dataDxfId="8" dataCellStyle="Normal_Need Points"/>
    <tableColumn id="4" xr3:uid="{88013DAC-C8A7-4DD3-AC91-713CC1215D70}" name="YEAR" dataDxfId="7" dataCellStyle="Normal_Need Points"/>
    <tableColumn id="5" xr3:uid="{0DC4DF50-62C4-4191-B76C-DA06BA6140AF}" name="PER_ELL" dataDxfId="6" dataCellStyle="Normal_Need Points"/>
    <tableColumn id="6" xr3:uid="{5940352D-D00F-4801-86C7-4B2BE5483D48}" name="PER_ECDIS" dataDxfId="5" dataCellStyle="Normal_Need Points"/>
    <tableColumn id="7" xr3:uid="{DCDAD24E-EFAE-4A81-9605-3708786B8B17}" name="May 2019 NRI">
      <calculatedColumnFormula>IFERROR(VLOOKUP(_xlfn.NUMBERVALUE($A3),PKRFP1!$A:$I,6,FALSE),"N/A")</calculatedColumnFormula>
    </tableColumn>
    <tableColumn id="8" xr3:uid="{FD9DE4BD-C3F4-4A22-BC3B-5824DE1E987F}" name="2008 NRC">
      <calculatedColumnFormula>IFERROR(VLOOKUP(_xlfn.NUMBERVALUE($A3),PKRFP1!$A:$I,5,FALSE),"N/A")</calculatedColumnFormula>
    </tableColumn>
    <tableColumn id="9" xr3:uid="{C058FDB4-83FD-454F-8BAC-2C3F89BBC88C}" name="High Need?" dataDxfId="4">
      <calculatedColumnFormula>IF(AND(ISNUMBER(Points_Table[[#This Row],[May 2019 NRI]]),ISNUMBER(Points_Table[[#This Row],[2008 NRC]]),OR(H3&lt;=4,G3&gt;=$T$17)),1,0)</calculatedColumnFormula>
    </tableColumn>
    <tableColumn id="10" xr3:uid="{7B356357-BD31-4F6F-81F4-FD58200798A5}" name="ELL Points">
      <calculatedColumnFormula>INDEX($T$5:$T$8,MATCH(E3,$S$5:$S$8,1)+1)</calculatedColumnFormula>
    </tableColumn>
    <tableColumn id="11" xr3:uid="{8AD315DE-F41D-4C42-B407-514293333FF3}" name="Ec Dis Points">
      <calculatedColumnFormula>INDEX($T$12:$T$15,MATCH(F3,$S$12:$S$15,1)+1)</calculatedColumnFormula>
    </tableColumn>
    <tableColumn id="15" xr3:uid="{BB9A4E29-ADEB-47B3-A668-2FFB8AABAA22}" name="Need Points" dataDxfId="3" dataCellStyle="Accent2">
      <calculatedColumnFormula>Points_Table[[#This Row],[Ec Dis Points]]+Points_Table[[#This Row],[ELL Points]]</calculatedColumnFormula>
    </tableColumn>
    <tableColumn id="12" xr3:uid="{B9526CE8-D4CC-46B8-97A5-233B0C589FDC}" name="State Funded Prek?">
      <calculatedColumnFormula>IFERROR(VLOOKUP(_xlfn.NUMBERVALUE($A3),PKRFP1!$A:$L,12,FALSE),"N/A")</calculatedColumnFormula>
    </tableColumn>
    <tableColumn id="13" xr3:uid="{6BD2A758-8C57-448B-82E5-0BF15D0BE9EA}" name="Preference Category" dataDxfId="2" dataCellStyle="Accent2">
      <calculatedColumnFormula>IF(AND(M3=0,I3=1),1,IF(I3=1,2,3))</calculatedColumnFormula>
    </tableColumn>
    <tableColumn id="17" xr3:uid="{F138C60C-9007-4378-80FB-F6616D11F126}" name="% Served 3yr Average" dataDxfId="1">
      <calculatedColumnFormula>IFERROR(VLOOKUP(_xlfn.NUMBERVALUE($A3),'% Served'!$A:$L,12,FALSE),"N/A")</calculatedColumnFormula>
    </tableColumn>
    <tableColumn id="14" xr3:uid="{5B46304F-D725-4ED3-9BA4-6432700191E8}" name="Current Use Points" dataDxfId="0" dataCellStyle="Accent2">
      <calculatedColumnFormula>INDEX('Need Points'!$T$21:$T$26,IF(Points_Table[[#This Row],[% Served 3yr Average]]="N/A",6,MATCH(Points_Table[[#This Row],[% Served 3yr Average]],'Need Points'!$S$21:$S$26,1)+1))</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table" Target="../tables/table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E62"/>
  <sheetViews>
    <sheetView showGridLines="0" tabSelected="1" topLeftCell="A33" zoomScaleNormal="100" workbookViewId="0">
      <selection activeCell="A35" sqref="A35"/>
    </sheetView>
  </sheetViews>
  <sheetFormatPr defaultColWidth="0" defaultRowHeight="15" x14ac:dyDescent="0.25"/>
  <cols>
    <col min="1" max="1" width="75.140625" customWidth="1"/>
    <col min="2" max="2" width="18.7109375" customWidth="1"/>
    <col min="3" max="3" width="16.7109375" customWidth="1"/>
    <col min="4" max="4" width="35.140625" customWidth="1"/>
    <col min="5" max="5" width="1.42578125" customWidth="1"/>
    <col min="6" max="16384" width="9.140625" hidden="1"/>
  </cols>
  <sheetData>
    <row r="1" spans="1:4" s="1" customFormat="1" ht="36.75" thickBot="1" x14ac:dyDescent="0.3">
      <c r="A1" s="25" t="s">
        <v>3487</v>
      </c>
      <c r="B1" s="24"/>
      <c r="C1" s="24"/>
      <c r="D1" s="24"/>
    </row>
    <row r="2" spans="1:4" ht="27" thickBot="1" x14ac:dyDescent="0.3">
      <c r="A2" s="115" t="s">
        <v>3479</v>
      </c>
      <c r="B2" s="117" t="s">
        <v>93</v>
      </c>
      <c r="C2" s="118"/>
      <c r="D2" s="100" t="s">
        <v>3484</v>
      </c>
    </row>
    <row r="3" spans="1:4" ht="21.75" thickBot="1" x14ac:dyDescent="0.3">
      <c r="A3" s="116"/>
      <c r="B3" s="119" t="s">
        <v>73</v>
      </c>
      <c r="C3" s="120"/>
      <c r="D3" s="97" t="str">
        <f>INDEX(Institution!B:B,MATCH($D$2,Institution!$C:$C,0))</f>
        <v xml:space="preserve"> </v>
      </c>
    </row>
    <row r="5" spans="1:4" ht="36" x14ac:dyDescent="0.5">
      <c r="A5" s="9" t="s">
        <v>90</v>
      </c>
      <c r="B5" s="10" t="s">
        <v>91</v>
      </c>
      <c r="C5" s="14"/>
      <c r="D5" s="8" t="s">
        <v>94</v>
      </c>
    </row>
    <row r="6" spans="1:4" ht="26.25" x14ac:dyDescent="0.4">
      <c r="A6" s="7" t="s">
        <v>449</v>
      </c>
      <c r="B6" s="10" t="s">
        <v>92</v>
      </c>
      <c r="C6" s="14"/>
      <c r="D6" s="34"/>
    </row>
    <row r="8" spans="1:4" ht="21" x14ac:dyDescent="0.35">
      <c r="A8" s="3" t="s">
        <v>66</v>
      </c>
    </row>
    <row r="9" spans="1:4" ht="21" x14ac:dyDescent="0.35">
      <c r="A9" s="3" t="s">
        <v>67</v>
      </c>
      <c r="B9" s="3">
        <f>C31</f>
        <v>0</v>
      </c>
      <c r="C9" s="3" t="s">
        <v>1430</v>
      </c>
    </row>
    <row r="10" spans="1:4" ht="21" x14ac:dyDescent="0.35">
      <c r="A10" s="3" t="s">
        <v>68</v>
      </c>
      <c r="B10" s="3">
        <v>0</v>
      </c>
      <c r="C10" s="3" t="s">
        <v>1435</v>
      </c>
    </row>
    <row r="11" spans="1:4" ht="21" x14ac:dyDescent="0.35">
      <c r="A11" s="3" t="s">
        <v>69</v>
      </c>
      <c r="B11" s="3">
        <f>C54</f>
        <v>0</v>
      </c>
      <c r="C11" s="3" t="s">
        <v>1427</v>
      </c>
    </row>
    <row r="12" spans="1:4" ht="21.75" thickBot="1" x14ac:dyDescent="0.4">
      <c r="A12" s="4" t="s">
        <v>1417</v>
      </c>
      <c r="B12" s="4">
        <f>C62</f>
        <v>0</v>
      </c>
      <c r="C12" s="4" t="s">
        <v>70</v>
      </c>
    </row>
    <row r="13" spans="1:4" ht="21" x14ac:dyDescent="0.35">
      <c r="A13" s="3" t="s">
        <v>71</v>
      </c>
      <c r="B13" s="3">
        <f>SUM(B9:B12)</f>
        <v>0</v>
      </c>
      <c r="C13" s="3" t="s">
        <v>72</v>
      </c>
    </row>
    <row r="14" spans="1:4" ht="21" x14ac:dyDescent="0.35">
      <c r="A14" s="3"/>
      <c r="B14" s="3"/>
      <c r="C14" s="3"/>
    </row>
    <row r="15" spans="1:4" ht="21" x14ac:dyDescent="0.35">
      <c r="A15" s="15" t="s">
        <v>100</v>
      </c>
      <c r="B15" s="3"/>
      <c r="C15" s="3"/>
    </row>
    <row r="16" spans="1:4" ht="24.75" customHeight="1" x14ac:dyDescent="0.25">
      <c r="A16" s="122" t="s">
        <v>95</v>
      </c>
      <c r="B16" s="122"/>
      <c r="C16" s="122"/>
    </row>
    <row r="17" spans="1:4" ht="29.25" customHeight="1" x14ac:dyDescent="0.25">
      <c r="A17" s="123" t="s">
        <v>96</v>
      </c>
      <c r="B17" s="123"/>
      <c r="C17" s="123"/>
    </row>
    <row r="18" spans="1:4" ht="27.75" customHeight="1" x14ac:dyDescent="0.25">
      <c r="A18" s="123" t="s">
        <v>97</v>
      </c>
      <c r="B18" s="123"/>
      <c r="C18" s="123"/>
    </row>
    <row r="19" spans="1:4" ht="30" customHeight="1" x14ac:dyDescent="0.25">
      <c r="A19" s="123" t="s">
        <v>98</v>
      </c>
      <c r="B19" s="123"/>
      <c r="C19" s="123"/>
    </row>
    <row r="20" spans="1:4" x14ac:dyDescent="0.25">
      <c r="A20" s="124" t="s">
        <v>99</v>
      </c>
      <c r="B20" s="124"/>
      <c r="C20" s="124"/>
    </row>
    <row r="22" spans="1:4" x14ac:dyDescent="0.25">
      <c r="A22" s="121" t="s">
        <v>3488</v>
      </c>
      <c r="B22" s="114"/>
      <c r="C22" s="114"/>
    </row>
    <row r="23" spans="1:4" ht="75" x14ac:dyDescent="0.25">
      <c r="A23" s="16" t="s">
        <v>3486</v>
      </c>
      <c r="B23" s="6" t="s">
        <v>78</v>
      </c>
      <c r="C23" s="67">
        <f>IFERROR(VLOOKUP($D$3,Institution!$B:$F,3,FALSE),"Please Enter a valid BEDS code")</f>
        <v>0</v>
      </c>
      <c r="D23" s="26"/>
    </row>
    <row r="24" spans="1:4" ht="45" x14ac:dyDescent="0.25">
      <c r="A24" s="37" t="s">
        <v>1416</v>
      </c>
      <c r="B24" s="6" t="s">
        <v>78</v>
      </c>
      <c r="C24" s="67">
        <f>IFERROR(VLOOKUP($D$3,Institution!$B:$F,4,FALSE),"Please Enter a valid BEDS code")</f>
        <v>0</v>
      </c>
      <c r="D24" s="61"/>
    </row>
    <row r="25" spans="1:4" ht="120" x14ac:dyDescent="0.25">
      <c r="A25" s="16" t="s">
        <v>1428</v>
      </c>
      <c r="B25" s="11" t="s">
        <v>85</v>
      </c>
      <c r="C25" s="67" t="str">
        <f>VLOOKUP(B25,Ratings[],5,FALSE)</f>
        <v>Select in Box on Left</v>
      </c>
    </row>
    <row r="26" spans="1:4" ht="120" x14ac:dyDescent="0.25">
      <c r="A26" s="16" t="s">
        <v>1429</v>
      </c>
      <c r="B26" s="11" t="s">
        <v>85</v>
      </c>
      <c r="C26" s="67" t="str">
        <f>VLOOKUP(B26,Ratings[],5,FALSE)</f>
        <v>Select in Box on Left</v>
      </c>
    </row>
    <row r="27" spans="1:4" ht="90" x14ac:dyDescent="0.25">
      <c r="A27" s="18" t="s">
        <v>721</v>
      </c>
      <c r="B27" s="11" t="s">
        <v>85</v>
      </c>
      <c r="C27" s="67" t="str">
        <f>VLOOKUP(B27,Ratings[],5,FALSE)</f>
        <v>Select in Box on Left</v>
      </c>
    </row>
    <row r="28" spans="1:4" ht="15.75" thickBot="1" x14ac:dyDescent="0.3">
      <c r="A28" s="38" t="s">
        <v>82</v>
      </c>
    </row>
    <row r="29" spans="1:4" x14ac:dyDescent="0.25">
      <c r="A29" s="104"/>
      <c r="B29" s="105"/>
      <c r="C29" s="105"/>
      <c r="D29" s="106"/>
    </row>
    <row r="30" spans="1:4" ht="15.75" thickBot="1" x14ac:dyDescent="0.3">
      <c r="A30" s="107"/>
      <c r="B30" s="108"/>
      <c r="C30" s="108"/>
      <c r="D30" s="109"/>
    </row>
    <row r="31" spans="1:4" ht="21" x14ac:dyDescent="0.35">
      <c r="B31" s="5" t="s">
        <v>83</v>
      </c>
      <c r="C31" s="3">
        <f>SUM(C23:C27)</f>
        <v>0</v>
      </c>
      <c r="D31" s="3" t="s">
        <v>1430</v>
      </c>
    </row>
    <row r="33" spans="1:4" ht="63" customHeight="1" x14ac:dyDescent="0.25">
      <c r="A33" s="113" t="s">
        <v>1434</v>
      </c>
      <c r="B33" s="114"/>
      <c r="C33" s="114"/>
    </row>
    <row r="34" spans="1:4" ht="60" x14ac:dyDescent="0.25">
      <c r="A34" s="39" t="s">
        <v>1431</v>
      </c>
      <c r="B34" s="11" t="s">
        <v>85</v>
      </c>
      <c r="C34" s="67" t="str">
        <f>VLOOKUP(B34,Ratings[],2,FALSE)</f>
        <v>Select in Box on Left</v>
      </c>
      <c r="D34" s="26"/>
    </row>
    <row r="35" spans="1:4" ht="150" x14ac:dyDescent="0.25">
      <c r="A35" s="16" t="s">
        <v>3489</v>
      </c>
      <c r="B35" s="11" t="s">
        <v>85</v>
      </c>
      <c r="C35" s="67" t="str">
        <f>VLOOKUP(B35,Ratings[],8,FALSE)</f>
        <v>Select in Box on Left</v>
      </c>
    </row>
    <row r="36" spans="1:4" ht="120" x14ac:dyDescent="0.25">
      <c r="A36" s="16" t="s">
        <v>1432</v>
      </c>
      <c r="B36" s="11" t="s">
        <v>85</v>
      </c>
      <c r="C36" s="67" t="str">
        <f>VLOOKUP(B36,Ratings[],8,FALSE)</f>
        <v>Select in Box on Left</v>
      </c>
    </row>
    <row r="37" spans="1:4" ht="60" x14ac:dyDescent="0.25">
      <c r="A37" s="18" t="s">
        <v>1433</v>
      </c>
      <c r="B37" s="11" t="s">
        <v>85</v>
      </c>
      <c r="C37" s="67" t="str">
        <f>VLOOKUP(B37,Ratings[],3,FALSE)</f>
        <v>Select in Box on Left</v>
      </c>
    </row>
    <row r="38" spans="1:4" ht="15.75" thickBot="1" x14ac:dyDescent="0.3">
      <c r="A38" s="38" t="s">
        <v>82</v>
      </c>
    </row>
    <row r="39" spans="1:4" x14ac:dyDescent="0.25">
      <c r="A39" s="104"/>
      <c r="B39" s="105"/>
      <c r="C39" s="105"/>
      <c r="D39" s="106"/>
    </row>
    <row r="40" spans="1:4" ht="15.75" thickBot="1" x14ac:dyDescent="0.3">
      <c r="A40" s="107"/>
      <c r="B40" s="108"/>
      <c r="C40" s="108"/>
      <c r="D40" s="109"/>
    </row>
    <row r="41" spans="1:4" ht="21" x14ac:dyDescent="0.35">
      <c r="B41" s="5" t="s">
        <v>84</v>
      </c>
      <c r="C41" s="3">
        <f>SUM(C34:C37)</f>
        <v>0</v>
      </c>
      <c r="D41" s="3" t="s">
        <v>1435</v>
      </c>
    </row>
    <row r="42" spans="1:4" ht="21" x14ac:dyDescent="0.35">
      <c r="B42" s="5"/>
      <c r="C42" s="3"/>
      <c r="D42" s="3"/>
    </row>
    <row r="43" spans="1:4" ht="66" customHeight="1" x14ac:dyDescent="0.25">
      <c r="A43" s="110" t="s">
        <v>1426</v>
      </c>
      <c r="B43" s="111"/>
      <c r="C43" s="112"/>
    </row>
    <row r="44" spans="1:4" ht="60" x14ac:dyDescent="0.25">
      <c r="A44" s="17" t="s">
        <v>448</v>
      </c>
      <c r="B44" s="11" t="s">
        <v>85</v>
      </c>
      <c r="C44" s="67" t="str">
        <f>VLOOKUP(B44,Ratings[],7,FALSE)</f>
        <v>Select in Box on Left</v>
      </c>
    </row>
    <row r="45" spans="1:4" ht="60" x14ac:dyDescent="0.25">
      <c r="A45" s="17" t="s">
        <v>1415</v>
      </c>
      <c r="B45" s="11" t="s">
        <v>85</v>
      </c>
      <c r="C45" s="67" t="str">
        <f>VLOOKUP(B45,Ratings[],5,FALSE)</f>
        <v>Select in Box on Left</v>
      </c>
    </row>
    <row r="46" spans="1:4" ht="75" x14ac:dyDescent="0.25">
      <c r="A46" s="17" t="s">
        <v>446</v>
      </c>
      <c r="B46" s="11" t="s">
        <v>85</v>
      </c>
      <c r="C46" s="67" t="str">
        <f>VLOOKUP(B46,Ratings[],7,FALSE)</f>
        <v>Select in Box on Left</v>
      </c>
    </row>
    <row r="47" spans="1:4" ht="60" x14ac:dyDescent="0.25">
      <c r="A47" s="17" t="s">
        <v>447</v>
      </c>
      <c r="B47" s="11" t="s">
        <v>85</v>
      </c>
      <c r="C47" s="67" t="str">
        <f>VLOOKUP(B47,Ratings[],6,FALSE)</f>
        <v>Select in Box on Left</v>
      </c>
    </row>
    <row r="48" spans="1:4" ht="60" x14ac:dyDescent="0.25">
      <c r="A48" s="17" t="s">
        <v>1423</v>
      </c>
      <c r="B48" s="11" t="s">
        <v>85</v>
      </c>
      <c r="C48" s="67" t="str">
        <f>VLOOKUP(B48,Ratings[],2,FALSE)</f>
        <v>Select in Box on Left</v>
      </c>
    </row>
    <row r="49" spans="1:4" ht="60" x14ac:dyDescent="0.25">
      <c r="A49" s="17" t="s">
        <v>1424</v>
      </c>
      <c r="B49" s="11" t="s">
        <v>85</v>
      </c>
      <c r="C49" s="67" t="str">
        <f>VLOOKUP(B49,Ratings[],4,FALSE)</f>
        <v>Select in Box on Left</v>
      </c>
    </row>
    <row r="50" spans="1:4" ht="75" x14ac:dyDescent="0.25">
      <c r="A50" s="17" t="s">
        <v>1425</v>
      </c>
      <c r="B50" s="11" t="s">
        <v>85</v>
      </c>
      <c r="C50" s="67" t="str">
        <f>VLOOKUP(B50,Ratings[],3,FALSE)</f>
        <v>Select in Box on Left</v>
      </c>
    </row>
    <row r="51" spans="1:4" ht="15.75" thickBot="1" x14ac:dyDescent="0.3">
      <c r="A51" s="31" t="s">
        <v>82</v>
      </c>
      <c r="B51" s="32"/>
    </row>
    <row r="52" spans="1:4" x14ac:dyDescent="0.25">
      <c r="A52" s="104"/>
      <c r="B52" s="105"/>
      <c r="C52" s="105"/>
      <c r="D52" s="106"/>
    </row>
    <row r="53" spans="1:4" ht="15.75" thickBot="1" x14ac:dyDescent="0.3">
      <c r="A53" s="107"/>
      <c r="B53" s="108"/>
      <c r="C53" s="108"/>
      <c r="D53" s="109"/>
    </row>
    <row r="54" spans="1:4" ht="21" x14ac:dyDescent="0.35">
      <c r="B54" s="5" t="s">
        <v>87</v>
      </c>
      <c r="C54" s="3">
        <f>SUM(C44:C50)</f>
        <v>0</v>
      </c>
      <c r="D54" s="3" t="s">
        <v>1427</v>
      </c>
    </row>
    <row r="55" spans="1:4" x14ac:dyDescent="0.25">
      <c r="A55" s="2"/>
    </row>
    <row r="56" spans="1:4" ht="33.75" customHeight="1" x14ac:dyDescent="0.25">
      <c r="A56" s="110" t="s">
        <v>1421</v>
      </c>
      <c r="B56" s="111"/>
      <c r="C56" s="112"/>
    </row>
    <row r="57" spans="1:4" ht="75" x14ac:dyDescent="0.25">
      <c r="A57" s="17" t="s">
        <v>1418</v>
      </c>
      <c r="B57" s="11" t="s">
        <v>85</v>
      </c>
      <c r="C57" s="67" t="str">
        <f>VLOOKUP(B57,Ratings[],7,FALSE)</f>
        <v>Select in Box on Left</v>
      </c>
    </row>
    <row r="58" spans="1:4" ht="45" x14ac:dyDescent="0.25">
      <c r="A58" s="17" t="s">
        <v>1419</v>
      </c>
      <c r="B58" s="11" t="s">
        <v>85</v>
      </c>
      <c r="C58" s="67" t="str">
        <f>VLOOKUP(B58,Ratings[],10,FALSE)</f>
        <v>Select in Box on Left</v>
      </c>
    </row>
    <row r="59" spans="1:4" ht="45" x14ac:dyDescent="0.25">
      <c r="A59" s="17" t="s">
        <v>1420</v>
      </c>
      <c r="B59" s="11" t="s">
        <v>85</v>
      </c>
      <c r="C59" s="67" t="str">
        <f>VLOOKUP(B59,Ratings[],3,FALSE)</f>
        <v>Select in Box on Left</v>
      </c>
    </row>
    <row r="60" spans="1:4" ht="15.75" thickBot="1" x14ac:dyDescent="0.3">
      <c r="A60" s="33" t="s">
        <v>82</v>
      </c>
    </row>
    <row r="61" spans="1:4" ht="15.75" thickBot="1" x14ac:dyDescent="0.3">
      <c r="A61" s="101"/>
      <c r="B61" s="102"/>
      <c r="C61" s="102"/>
      <c r="D61" s="103"/>
    </row>
    <row r="62" spans="1:4" ht="21" x14ac:dyDescent="0.35">
      <c r="B62" s="5" t="s">
        <v>1422</v>
      </c>
      <c r="C62" s="3">
        <f>SUM(C57:C59)</f>
        <v>0</v>
      </c>
      <c r="D62" s="3" t="s">
        <v>70</v>
      </c>
    </row>
  </sheetData>
  <sheetProtection selectLockedCells="1"/>
  <mergeCells count="16">
    <mergeCell ref="A2:A3"/>
    <mergeCell ref="B2:C2"/>
    <mergeCell ref="B3:C3"/>
    <mergeCell ref="A22:C22"/>
    <mergeCell ref="A16:C16"/>
    <mergeCell ref="A17:C17"/>
    <mergeCell ref="A18:C18"/>
    <mergeCell ref="A19:C19"/>
    <mergeCell ref="A20:C20"/>
    <mergeCell ref="A61:D61"/>
    <mergeCell ref="A29:D30"/>
    <mergeCell ref="A43:C43"/>
    <mergeCell ref="A52:D53"/>
    <mergeCell ref="A56:C56"/>
    <mergeCell ref="A33:C33"/>
    <mergeCell ref="A39:D40"/>
  </mergeCells>
  <dataValidations count="1">
    <dataValidation type="list" allowBlank="1" showInputMessage="1" showErrorMessage="1" sqref="B55" xr:uid="{00000000-0002-0000-0000-000000000000}">
      <formula1>#REF!</formula1>
    </dataValidation>
  </dataValidations>
  <pageMargins left="0.7" right="0.7" top="0.75" bottom="0.75" header="0.3" footer="0.3"/>
  <pageSetup scale="83" fitToHeight="0" orientation="landscape" r:id="rId1"/>
  <headerFooter>
    <oddFooter>&amp;R&amp;P of &amp;N</oddFooter>
  </headerFooter>
  <rowBreaks count="3" manualBreakCount="3">
    <brk id="21" max="16383" man="1"/>
    <brk id="42" max="16383" man="1"/>
    <brk id="55"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531D767F-FF14-4CF9-B135-07C74995B47B}">
          <x14:formula1>
            <xm:f>DropDowns!$A$2:$A$7</xm:f>
          </x14:formula1>
          <xm:sqref>B44:B50 B57:B59 B34:B37 B25:B27</xm:sqref>
        </x14:dataValidation>
        <x14:dataValidation type="list" allowBlank="1" showInputMessage="1" showErrorMessage="1" xr:uid="{1E6F1591-461E-4860-8952-2554A3DA72F6}">
          <x14:formula1>
            <xm:f>Institution!$C$3:$C$692</xm:f>
          </x14:formula1>
          <xm:sqref>D2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94EF26-D7A0-4A13-880E-89D4F77CDA97}">
  <sheetPr>
    <pageSetUpPr fitToPage="1"/>
  </sheetPr>
  <dimension ref="A1:XFB695"/>
  <sheetViews>
    <sheetView workbookViewId="0">
      <pane ySplit="2" topLeftCell="A4" activePane="bottomLeft" state="frozen"/>
      <selection activeCell="B1" sqref="B1"/>
      <selection pane="bottomLeft" activeCell="C2" sqref="C2"/>
    </sheetView>
  </sheetViews>
  <sheetFormatPr defaultColWidth="0" defaultRowHeight="15" zeroHeight="1" x14ac:dyDescent="0.25"/>
  <cols>
    <col min="1" max="1" width="1.85546875" customWidth="1"/>
    <col min="2" max="2" width="7.5703125" bestFit="1" customWidth="1"/>
    <col min="3" max="3" width="59.7109375" customWidth="1"/>
    <col min="4" max="4" width="9.140625" bestFit="1" customWidth="1"/>
    <col min="5" max="6" width="12" style="35" customWidth="1"/>
    <col min="7" max="7" width="2.42578125" customWidth="1"/>
    <col min="8" max="16380" width="9.140625" hidden="1"/>
    <col min="16381" max="16381" width="19.140625" hidden="1"/>
    <col min="16382" max="16382" width="64.5703125" hidden="1"/>
    <col min="16383" max="16384" width="21.140625" hidden="1"/>
  </cols>
  <sheetData>
    <row r="1" spans="2:6" ht="9" customHeight="1" x14ac:dyDescent="0.25"/>
    <row r="2" spans="2:6" ht="45" x14ac:dyDescent="0.25">
      <c r="B2" s="30" t="s">
        <v>1146</v>
      </c>
      <c r="C2" s="27" t="s">
        <v>722</v>
      </c>
      <c r="D2" s="91" t="s">
        <v>2072</v>
      </c>
      <c r="E2" s="91" t="s">
        <v>3478</v>
      </c>
      <c r="F2" s="91" t="s">
        <v>723</v>
      </c>
    </row>
    <row r="3" spans="2:6" hidden="1" x14ac:dyDescent="0.25">
      <c r="B3" s="30" t="s">
        <v>3485</v>
      </c>
      <c r="C3" s="99" t="s">
        <v>3484</v>
      </c>
      <c r="D3" s="91"/>
      <c r="E3" s="91"/>
      <c r="F3" s="91"/>
    </row>
    <row r="4" spans="2:6" x14ac:dyDescent="0.25">
      <c r="B4" s="36" t="s">
        <v>3278</v>
      </c>
      <c r="C4" s="28" t="s">
        <v>724</v>
      </c>
      <c r="D4" s="84">
        <f>VLOOKUP($B4,Points_Table[],12,FALSE)</f>
        <v>2</v>
      </c>
      <c r="E4" s="84">
        <f>VLOOKUP($B4,Points_Table[],16,FALSE)</f>
        <v>5</v>
      </c>
      <c r="F4" s="29">
        <f>VLOOKUP($B4,Points_Table[],14,FALSE)</f>
        <v>2</v>
      </c>
    </row>
    <row r="5" spans="2:6" x14ac:dyDescent="0.25">
      <c r="B5" s="36" t="s">
        <v>3120</v>
      </c>
      <c r="C5" s="28" t="s">
        <v>725</v>
      </c>
      <c r="D5" s="84">
        <f>VLOOKUP($B5,Points_Table[],12,FALSE)</f>
        <v>2</v>
      </c>
      <c r="E5" s="84">
        <f>VLOOKUP($B5,Points_Table[],16,FALSE)</f>
        <v>5</v>
      </c>
      <c r="F5" s="29">
        <f>VLOOKUP($B5,Points_Table[],14,FALSE)</f>
        <v>2</v>
      </c>
    </row>
    <row r="6" spans="2:6" x14ac:dyDescent="0.25">
      <c r="B6" s="36" t="s">
        <v>2863</v>
      </c>
      <c r="C6" s="28" t="s">
        <v>726</v>
      </c>
      <c r="D6" s="84">
        <f>VLOOKUP($B6,Points_Table[],12,FALSE)</f>
        <v>2</v>
      </c>
      <c r="E6" s="84">
        <f>VLOOKUP($B6,Points_Table[],16,FALSE)</f>
        <v>5</v>
      </c>
      <c r="F6" s="29">
        <f>VLOOKUP($B6,Points_Table[],14,FALSE)</f>
        <v>2</v>
      </c>
    </row>
    <row r="7" spans="2:6" x14ac:dyDescent="0.25">
      <c r="B7" s="36" t="s">
        <v>2938</v>
      </c>
      <c r="C7" s="28" t="s">
        <v>727</v>
      </c>
      <c r="D7" s="84">
        <f>VLOOKUP($B7,Points_Table[],12,FALSE)</f>
        <v>1</v>
      </c>
      <c r="E7" s="84">
        <f>VLOOKUP($B7,Points_Table[],16,FALSE)</f>
        <v>5</v>
      </c>
      <c r="F7" s="29">
        <f>VLOOKUP($B7,Points_Table[],14,FALSE)</f>
        <v>2</v>
      </c>
    </row>
    <row r="8" spans="2:6" x14ac:dyDescent="0.25">
      <c r="B8" s="36" t="s">
        <v>2786</v>
      </c>
      <c r="C8" s="28" t="s">
        <v>728</v>
      </c>
      <c r="D8" s="84">
        <f>VLOOKUP($B8,Points_Table[],12,FALSE)</f>
        <v>4</v>
      </c>
      <c r="E8" s="84">
        <f>VLOOKUP($B8,Points_Table[],16,FALSE)</f>
        <v>5</v>
      </c>
      <c r="F8" s="29">
        <f>VLOOKUP($B8,Points_Table[],14,FALSE)</f>
        <v>2</v>
      </c>
    </row>
    <row r="9" spans="2:6" x14ac:dyDescent="0.25">
      <c r="B9" s="36" t="s">
        <v>3179</v>
      </c>
      <c r="C9" s="28" t="s">
        <v>729</v>
      </c>
      <c r="D9" s="84">
        <f>VLOOKUP($B9,Points_Table[],12,FALSE)</f>
        <v>2</v>
      </c>
      <c r="E9" s="84">
        <f>VLOOKUP($B9,Points_Table[],16,FALSE)</f>
        <v>5</v>
      </c>
      <c r="F9" s="29">
        <f>VLOOKUP($B9,Points_Table[],14,FALSE)</f>
        <v>2</v>
      </c>
    </row>
    <row r="10" spans="2:6" x14ac:dyDescent="0.25">
      <c r="B10" s="36" t="s">
        <v>2916</v>
      </c>
      <c r="C10" s="28" t="s">
        <v>1147</v>
      </c>
      <c r="D10" s="84">
        <f>VLOOKUP($B10,Points_Table[],12,FALSE)</f>
        <v>1</v>
      </c>
      <c r="E10" s="84">
        <f>VLOOKUP($B10,Points_Table[],16,FALSE)</f>
        <v>5</v>
      </c>
      <c r="F10" s="29">
        <f>VLOOKUP($B10,Points_Table[],14,FALSE)</f>
        <v>3</v>
      </c>
    </row>
    <row r="11" spans="2:6" x14ac:dyDescent="0.25">
      <c r="B11" s="36" t="s">
        <v>2968</v>
      </c>
      <c r="C11" s="28" t="s">
        <v>730</v>
      </c>
      <c r="D11" s="84">
        <f>VLOOKUP($B11,Points_Table[],12,FALSE)</f>
        <v>1</v>
      </c>
      <c r="E11" s="84">
        <f>VLOOKUP($B11,Points_Table[],16,FALSE)</f>
        <v>5</v>
      </c>
      <c r="F11" s="29">
        <f>VLOOKUP($B11,Points_Table[],14,FALSE)</f>
        <v>2</v>
      </c>
    </row>
    <row r="12" spans="2:6" x14ac:dyDescent="0.25">
      <c r="B12" s="36" t="s">
        <v>2998</v>
      </c>
      <c r="C12" s="28" t="s">
        <v>731</v>
      </c>
      <c r="D12" s="84">
        <f>VLOOKUP($B12,Points_Table[],12,FALSE)</f>
        <v>2</v>
      </c>
      <c r="E12" s="84">
        <f>VLOOKUP($B12,Points_Table[],16,FALSE)</f>
        <v>5</v>
      </c>
      <c r="F12" s="29">
        <f>VLOOKUP($B12,Points_Table[],14,FALSE)</f>
        <v>2</v>
      </c>
    </row>
    <row r="13" spans="2:6" x14ac:dyDescent="0.25">
      <c r="B13" s="36" t="s">
        <v>2798</v>
      </c>
      <c r="C13" s="28" t="s">
        <v>732</v>
      </c>
      <c r="D13" s="84">
        <f>VLOOKUP($B13,Points_Table[],12,FALSE)</f>
        <v>1</v>
      </c>
      <c r="E13" s="84">
        <f>VLOOKUP($B13,Points_Table[],16,FALSE)</f>
        <v>5</v>
      </c>
      <c r="F13" s="29">
        <f>VLOOKUP($B13,Points_Table[],14,FALSE)</f>
        <v>2</v>
      </c>
    </row>
    <row r="14" spans="2:6" x14ac:dyDescent="0.25">
      <c r="B14" s="36" t="s">
        <v>2823</v>
      </c>
      <c r="C14" s="28" t="s">
        <v>733</v>
      </c>
      <c r="D14" s="84">
        <f>VLOOKUP($B14,Points_Table[],12,FALSE)</f>
        <v>1</v>
      </c>
      <c r="E14" s="84">
        <f>VLOOKUP($B14,Points_Table[],16,FALSE)</f>
        <v>5</v>
      </c>
      <c r="F14" s="29">
        <f>VLOOKUP($B14,Points_Table[],14,FALSE)</f>
        <v>2</v>
      </c>
    </row>
    <row r="15" spans="2:6" x14ac:dyDescent="0.25">
      <c r="B15" s="36" t="s">
        <v>3184</v>
      </c>
      <c r="C15" s="28" t="s">
        <v>734</v>
      </c>
      <c r="D15" s="84">
        <f>VLOOKUP($B15,Points_Table[],12,FALSE)</f>
        <v>2</v>
      </c>
      <c r="E15" s="84">
        <f>VLOOKUP($B15,Points_Table[],16,FALSE)</f>
        <v>5</v>
      </c>
      <c r="F15" s="29">
        <f>VLOOKUP($B15,Points_Table[],14,FALSE)</f>
        <v>2</v>
      </c>
    </row>
    <row r="16" spans="2:6" x14ac:dyDescent="0.25">
      <c r="B16" s="36" t="s">
        <v>3315</v>
      </c>
      <c r="C16" s="28" t="s">
        <v>1148</v>
      </c>
      <c r="D16" s="84">
        <f>VLOOKUP($B16,Points_Table[],12,FALSE)</f>
        <v>2</v>
      </c>
      <c r="E16" s="84">
        <f>VLOOKUP($B16,Points_Table[],16,FALSE)</f>
        <v>5</v>
      </c>
      <c r="F16" s="29">
        <f>VLOOKUP($B16,Points_Table[],14,FALSE)</f>
        <v>3</v>
      </c>
    </row>
    <row r="17" spans="2:6" x14ac:dyDescent="0.25">
      <c r="B17" s="36" t="s">
        <v>2917</v>
      </c>
      <c r="C17" s="28" t="s">
        <v>1149</v>
      </c>
      <c r="D17" s="84">
        <f>VLOOKUP($B17,Points_Table[],12,FALSE)</f>
        <v>2</v>
      </c>
      <c r="E17" s="84">
        <f>VLOOKUP($B17,Points_Table[],16,FALSE)</f>
        <v>5</v>
      </c>
      <c r="F17" s="29">
        <f>VLOOKUP($B17,Points_Table[],14,FALSE)</f>
        <v>3</v>
      </c>
    </row>
    <row r="18" spans="2:6" x14ac:dyDescent="0.25">
      <c r="B18" s="36" t="s">
        <v>3296</v>
      </c>
      <c r="C18" s="28" t="s">
        <v>735</v>
      </c>
      <c r="D18" s="84">
        <f>VLOOKUP($B18,Points_Table[],12,FALSE)</f>
        <v>5</v>
      </c>
      <c r="E18" s="84">
        <f>VLOOKUP($B18,Points_Table[],16,FALSE)</f>
        <v>5</v>
      </c>
      <c r="F18" s="29">
        <f>VLOOKUP($B18,Points_Table[],14,FALSE)</f>
        <v>2</v>
      </c>
    </row>
    <row r="19" spans="2:6" x14ac:dyDescent="0.25">
      <c r="B19" s="36" t="s">
        <v>3049</v>
      </c>
      <c r="C19" s="28" t="s">
        <v>736</v>
      </c>
      <c r="D19" s="84">
        <f>VLOOKUP($B19,Points_Table[],12,FALSE)</f>
        <v>3</v>
      </c>
      <c r="E19" s="84">
        <f>VLOOKUP($B19,Points_Table[],16,FALSE)</f>
        <v>5</v>
      </c>
      <c r="F19" s="29">
        <f>VLOOKUP($B19,Points_Table[],14,FALSE)</f>
        <v>2</v>
      </c>
    </row>
    <row r="20" spans="2:6" x14ac:dyDescent="0.25">
      <c r="B20" s="36" t="s">
        <v>2891</v>
      </c>
      <c r="C20" s="28" t="s">
        <v>1150</v>
      </c>
      <c r="D20" s="84">
        <f>VLOOKUP($B20,Points_Table[],12,FALSE)</f>
        <v>2</v>
      </c>
      <c r="E20" s="84">
        <f>VLOOKUP($B20,Points_Table[],16,FALSE)</f>
        <v>1</v>
      </c>
      <c r="F20" s="29">
        <f>VLOOKUP($B20,Points_Table[],14,FALSE)</f>
        <v>3</v>
      </c>
    </row>
    <row r="21" spans="2:6" x14ac:dyDescent="0.25">
      <c r="B21" s="36" t="s">
        <v>2799</v>
      </c>
      <c r="C21" s="28" t="s">
        <v>737</v>
      </c>
      <c r="D21" s="84">
        <f>VLOOKUP($B21,Points_Table[],12,FALSE)</f>
        <v>2</v>
      </c>
      <c r="E21" s="84">
        <f>VLOOKUP($B21,Points_Table[],16,FALSE)</f>
        <v>5</v>
      </c>
      <c r="F21" s="29">
        <f>VLOOKUP($B21,Points_Table[],14,FALSE)</f>
        <v>2</v>
      </c>
    </row>
    <row r="22" spans="2:6" x14ac:dyDescent="0.25">
      <c r="B22" s="36" t="s">
        <v>3432</v>
      </c>
      <c r="C22" s="28" t="s">
        <v>1151</v>
      </c>
      <c r="D22" s="84">
        <f>VLOOKUP($B22,Points_Table[],12,FALSE)</f>
        <v>1</v>
      </c>
      <c r="E22" s="84">
        <f>VLOOKUP($B22,Points_Table[],16,FALSE)</f>
        <v>5</v>
      </c>
      <c r="F22" s="29">
        <f>VLOOKUP($B22,Points_Table[],14,FALSE)</f>
        <v>3</v>
      </c>
    </row>
    <row r="23" spans="2:6" x14ac:dyDescent="0.25">
      <c r="B23" s="36" t="s">
        <v>3399</v>
      </c>
      <c r="C23" s="28" t="s">
        <v>738</v>
      </c>
      <c r="D23" s="84">
        <f>VLOOKUP($B23,Points_Table[],12,FALSE)</f>
        <v>1</v>
      </c>
      <c r="E23" s="84">
        <f>VLOOKUP($B23,Points_Table[],16,FALSE)</f>
        <v>5</v>
      </c>
      <c r="F23" s="29">
        <f>VLOOKUP($B23,Points_Table[],14,FALSE)</f>
        <v>1</v>
      </c>
    </row>
    <row r="24" spans="2:6" x14ac:dyDescent="0.25">
      <c r="B24" s="36" t="s">
        <v>3286</v>
      </c>
      <c r="C24" s="28" t="s">
        <v>739</v>
      </c>
      <c r="D24" s="84">
        <f>VLOOKUP($B24,Points_Table[],12,FALSE)</f>
        <v>1</v>
      </c>
      <c r="E24" s="84">
        <f>VLOOKUP($B24,Points_Table[],16,FALSE)</f>
        <v>5</v>
      </c>
      <c r="F24" s="29">
        <f>VLOOKUP($B24,Points_Table[],14,FALSE)</f>
        <v>2</v>
      </c>
    </row>
    <row r="25" spans="2:6" x14ac:dyDescent="0.25">
      <c r="B25" s="36" t="s">
        <v>2910</v>
      </c>
      <c r="C25" s="28" t="s">
        <v>1152</v>
      </c>
      <c r="D25" s="84">
        <f>VLOOKUP($B25,Points_Table[],12,FALSE)</f>
        <v>1</v>
      </c>
      <c r="E25" s="84">
        <f>VLOOKUP($B25,Points_Table[],16,FALSE)</f>
        <v>5</v>
      </c>
      <c r="F25" s="29">
        <f>VLOOKUP($B25,Points_Table[],14,FALSE)</f>
        <v>3</v>
      </c>
    </row>
    <row r="26" spans="2:6" x14ac:dyDescent="0.25">
      <c r="B26" s="36" t="s">
        <v>3467</v>
      </c>
      <c r="C26" s="28" t="s">
        <v>740</v>
      </c>
      <c r="D26" s="84">
        <f>VLOOKUP($B26,Points_Table[],12,FALSE)</f>
        <v>1</v>
      </c>
      <c r="E26" s="84">
        <f>VLOOKUP($B26,Points_Table[],16,FALSE)</f>
        <v>5</v>
      </c>
      <c r="F26" s="29">
        <f>VLOOKUP($B26,Points_Table[],14,FALSE)</f>
        <v>2</v>
      </c>
    </row>
    <row r="27" spans="2:6" x14ac:dyDescent="0.25">
      <c r="B27" s="36" t="s">
        <v>2835</v>
      </c>
      <c r="C27" s="28" t="s">
        <v>741</v>
      </c>
      <c r="D27" s="84">
        <f>VLOOKUP($B27,Points_Table[],12,FALSE)</f>
        <v>2</v>
      </c>
      <c r="E27" s="84">
        <f>VLOOKUP($B27,Points_Table[],16,FALSE)</f>
        <v>5</v>
      </c>
      <c r="F27" s="29">
        <f>VLOOKUP($B27,Points_Table[],14,FALSE)</f>
        <v>2</v>
      </c>
    </row>
    <row r="28" spans="2:6" x14ac:dyDescent="0.25">
      <c r="B28" s="36" t="s">
        <v>2871</v>
      </c>
      <c r="C28" s="28" t="s">
        <v>742</v>
      </c>
      <c r="D28" s="84">
        <f>VLOOKUP($B28,Points_Table[],12,FALSE)</f>
        <v>2</v>
      </c>
      <c r="E28" s="84">
        <f>VLOOKUP($B28,Points_Table[],16,FALSE)</f>
        <v>5</v>
      </c>
      <c r="F28" s="29">
        <f>VLOOKUP($B28,Points_Table[],14,FALSE)</f>
        <v>2</v>
      </c>
    </row>
    <row r="29" spans="2:6" x14ac:dyDescent="0.25">
      <c r="B29" s="36" t="s">
        <v>3219</v>
      </c>
      <c r="C29" s="28" t="s">
        <v>1153</v>
      </c>
      <c r="D29" s="84">
        <f>VLOOKUP($B29,Points_Table[],12,FALSE)</f>
        <v>1</v>
      </c>
      <c r="E29" s="84">
        <f>VLOOKUP($B29,Points_Table[],16,FALSE)</f>
        <v>5</v>
      </c>
      <c r="F29" s="29">
        <f>VLOOKUP($B29,Points_Table[],14,FALSE)</f>
        <v>3</v>
      </c>
    </row>
    <row r="30" spans="2:6" x14ac:dyDescent="0.25">
      <c r="B30" s="36" t="s">
        <v>3279</v>
      </c>
      <c r="C30" s="28" t="s">
        <v>743</v>
      </c>
      <c r="D30" s="84">
        <f>VLOOKUP($B30,Points_Table[],12,FALSE)</f>
        <v>2</v>
      </c>
      <c r="E30" s="84">
        <f>VLOOKUP($B30,Points_Table[],16,FALSE)</f>
        <v>3</v>
      </c>
      <c r="F30" s="29">
        <f>VLOOKUP($B30,Points_Table[],14,FALSE)</f>
        <v>2</v>
      </c>
    </row>
    <row r="31" spans="2:6" x14ac:dyDescent="0.25">
      <c r="B31" s="36" t="s">
        <v>3013</v>
      </c>
      <c r="C31" s="28" t="s">
        <v>744</v>
      </c>
      <c r="D31" s="84">
        <f>VLOOKUP($B31,Points_Table[],12,FALSE)</f>
        <v>1</v>
      </c>
      <c r="E31" s="84">
        <f>VLOOKUP($B31,Points_Table[],16,FALSE)</f>
        <v>5</v>
      </c>
      <c r="F31" s="29">
        <f>VLOOKUP($B31,Points_Table[],14,FALSE)</f>
        <v>1</v>
      </c>
    </row>
    <row r="32" spans="2:6" x14ac:dyDescent="0.25">
      <c r="B32" s="36" t="s">
        <v>3291</v>
      </c>
      <c r="C32" s="28" t="s">
        <v>1154</v>
      </c>
      <c r="D32" s="84">
        <f>VLOOKUP($B32,Points_Table[],12,FALSE)</f>
        <v>1</v>
      </c>
      <c r="E32" s="84">
        <f>VLOOKUP($B32,Points_Table[],16,FALSE)</f>
        <v>5</v>
      </c>
      <c r="F32" s="29">
        <f>VLOOKUP($B32,Points_Table[],14,FALSE)</f>
        <v>3</v>
      </c>
    </row>
    <row r="33" spans="2:6" x14ac:dyDescent="0.25">
      <c r="B33" s="36" t="s">
        <v>2864</v>
      </c>
      <c r="C33" s="28" t="s">
        <v>745</v>
      </c>
      <c r="D33" s="84">
        <f>VLOOKUP($B33,Points_Table[],12,FALSE)</f>
        <v>2</v>
      </c>
      <c r="E33" s="84">
        <f>VLOOKUP($B33,Points_Table[],16,FALSE)</f>
        <v>5</v>
      </c>
      <c r="F33" s="29">
        <f>VLOOKUP($B33,Points_Table[],14,FALSE)</f>
        <v>2</v>
      </c>
    </row>
    <row r="34" spans="2:6" x14ac:dyDescent="0.25">
      <c r="B34" s="36" t="s">
        <v>3064</v>
      </c>
      <c r="C34" s="28" t="s">
        <v>1155</v>
      </c>
      <c r="D34" s="84">
        <f>VLOOKUP($B34,Points_Table[],12,FALSE)</f>
        <v>2</v>
      </c>
      <c r="E34" s="84">
        <f>VLOOKUP($B34,Points_Table[],16,FALSE)</f>
        <v>5</v>
      </c>
      <c r="F34" s="29">
        <f>VLOOKUP($B34,Points_Table[],14,FALSE)</f>
        <v>3</v>
      </c>
    </row>
    <row r="35" spans="2:6" x14ac:dyDescent="0.25">
      <c r="B35" s="36" t="s">
        <v>3144</v>
      </c>
      <c r="C35" s="28" t="s">
        <v>1156</v>
      </c>
      <c r="D35" s="84">
        <f>VLOOKUP($B35,Points_Table[],12,FALSE)</f>
        <v>1</v>
      </c>
      <c r="E35" s="84">
        <f>VLOOKUP($B35,Points_Table[],16,FALSE)</f>
        <v>5</v>
      </c>
      <c r="F35" s="29">
        <f>VLOOKUP($B35,Points_Table[],14,FALSE)</f>
        <v>3</v>
      </c>
    </row>
    <row r="36" spans="2:6" x14ac:dyDescent="0.25">
      <c r="B36" s="36" t="s">
        <v>3254</v>
      </c>
      <c r="C36" s="28" t="s">
        <v>1157</v>
      </c>
      <c r="D36" s="84">
        <f>VLOOKUP($B36,Points_Table[],12,FALSE)</f>
        <v>1</v>
      </c>
      <c r="E36" s="84">
        <f>VLOOKUP($B36,Points_Table[],16,FALSE)</f>
        <v>5</v>
      </c>
      <c r="F36" s="29">
        <f>VLOOKUP($B36,Points_Table[],14,FALSE)</f>
        <v>3</v>
      </c>
    </row>
    <row r="37" spans="2:6" x14ac:dyDescent="0.25">
      <c r="B37" s="36" t="s">
        <v>3118</v>
      </c>
      <c r="C37" s="28" t="s">
        <v>746</v>
      </c>
      <c r="D37" s="84">
        <f>VLOOKUP($B37,Points_Table[],12,FALSE)</f>
        <v>2</v>
      </c>
      <c r="E37" s="84">
        <f>VLOOKUP($B37,Points_Table[],16,FALSE)</f>
        <v>5</v>
      </c>
      <c r="F37" s="29">
        <f>VLOOKUP($B37,Points_Table[],14,FALSE)</f>
        <v>2</v>
      </c>
    </row>
    <row r="38" spans="2:6" x14ac:dyDescent="0.25">
      <c r="B38" s="36" t="s">
        <v>2969</v>
      </c>
      <c r="C38" s="28" t="s">
        <v>747</v>
      </c>
      <c r="D38" s="84">
        <f>VLOOKUP($B38,Points_Table[],12,FALSE)</f>
        <v>2</v>
      </c>
      <c r="E38" s="84">
        <f>VLOOKUP($B38,Points_Table[],16,FALSE)</f>
        <v>5</v>
      </c>
      <c r="F38" s="29">
        <f>VLOOKUP($B38,Points_Table[],14,FALSE)</f>
        <v>2</v>
      </c>
    </row>
    <row r="39" spans="2:6" x14ac:dyDescent="0.25">
      <c r="B39" s="36" t="s">
        <v>3280</v>
      </c>
      <c r="C39" s="28" t="s">
        <v>748</v>
      </c>
      <c r="D39" s="84">
        <f>VLOOKUP($B39,Points_Table[],12,FALSE)</f>
        <v>2</v>
      </c>
      <c r="E39" s="84">
        <f>VLOOKUP($B39,Points_Table[],16,FALSE)</f>
        <v>3</v>
      </c>
      <c r="F39" s="29">
        <f>VLOOKUP($B39,Points_Table[],14,FALSE)</f>
        <v>2</v>
      </c>
    </row>
    <row r="40" spans="2:6" x14ac:dyDescent="0.25">
      <c r="B40" s="36" t="s">
        <v>3327</v>
      </c>
      <c r="C40" s="28" t="s">
        <v>749</v>
      </c>
      <c r="D40" s="84">
        <f>VLOOKUP($B40,Points_Table[],12,FALSE)</f>
        <v>4</v>
      </c>
      <c r="E40" s="84">
        <f>VLOOKUP($B40,Points_Table[],16,FALSE)</f>
        <v>5</v>
      </c>
      <c r="F40" s="29">
        <f>VLOOKUP($B40,Points_Table[],14,FALSE)</f>
        <v>2</v>
      </c>
    </row>
    <row r="41" spans="2:6" x14ac:dyDescent="0.25">
      <c r="B41" s="36" t="s">
        <v>3331</v>
      </c>
      <c r="C41" s="28" t="s">
        <v>1158</v>
      </c>
      <c r="D41" s="84">
        <f>VLOOKUP($B41,Points_Table[],12,FALSE)</f>
        <v>1</v>
      </c>
      <c r="E41" s="84">
        <f>VLOOKUP($B41,Points_Table[],16,FALSE)</f>
        <v>5</v>
      </c>
      <c r="F41" s="29">
        <f>VLOOKUP($B41,Points_Table[],14,FALSE)</f>
        <v>3</v>
      </c>
    </row>
    <row r="42" spans="2:6" x14ac:dyDescent="0.25">
      <c r="B42" s="36" t="s">
        <v>2903</v>
      </c>
      <c r="C42" s="28" t="s">
        <v>750</v>
      </c>
      <c r="D42" s="84">
        <f>VLOOKUP($B42,Points_Table[],12,FALSE)</f>
        <v>2</v>
      </c>
      <c r="E42" s="84">
        <f>VLOOKUP($B42,Points_Table[],16,FALSE)</f>
        <v>3</v>
      </c>
      <c r="F42" s="29">
        <f>VLOOKUP($B42,Points_Table[],14,FALSE)</f>
        <v>2</v>
      </c>
    </row>
    <row r="43" spans="2:6" x14ac:dyDescent="0.25">
      <c r="B43" s="36" t="s">
        <v>3012</v>
      </c>
      <c r="C43" s="28" t="s">
        <v>751</v>
      </c>
      <c r="D43" s="84">
        <f>VLOOKUP($B43,Points_Table[],12,FALSE)</f>
        <v>2</v>
      </c>
      <c r="E43" s="84">
        <f>VLOOKUP($B43,Points_Table[],16,FALSE)</f>
        <v>5</v>
      </c>
      <c r="F43" s="29">
        <f>VLOOKUP($B43,Points_Table[],14,FALSE)</f>
        <v>1</v>
      </c>
    </row>
    <row r="44" spans="2:6" x14ac:dyDescent="0.25">
      <c r="B44" s="36" t="s">
        <v>3422</v>
      </c>
      <c r="C44" s="28" t="s">
        <v>1159</v>
      </c>
      <c r="D44" s="84">
        <f>VLOOKUP($B44,Points_Table[],12,FALSE)</f>
        <v>3</v>
      </c>
      <c r="E44" s="84">
        <f>VLOOKUP($B44,Points_Table[],16,FALSE)</f>
        <v>0</v>
      </c>
      <c r="F44" s="29">
        <f>VLOOKUP($B44,Points_Table[],14,FALSE)</f>
        <v>3</v>
      </c>
    </row>
    <row r="45" spans="2:6" x14ac:dyDescent="0.25">
      <c r="B45" s="36" t="s">
        <v>2872</v>
      </c>
      <c r="C45" s="28" t="s">
        <v>752</v>
      </c>
      <c r="D45" s="84">
        <f>VLOOKUP($B45,Points_Table[],12,FALSE)</f>
        <v>2</v>
      </c>
      <c r="E45" s="84">
        <f>VLOOKUP($B45,Points_Table[],16,FALSE)</f>
        <v>5</v>
      </c>
      <c r="F45" s="29">
        <f>VLOOKUP($B45,Points_Table[],14,FALSE)</f>
        <v>2</v>
      </c>
    </row>
    <row r="46" spans="2:6" x14ac:dyDescent="0.25">
      <c r="B46" s="36" t="s">
        <v>2801</v>
      </c>
      <c r="C46" s="28" t="s">
        <v>753</v>
      </c>
      <c r="D46" s="84">
        <f>VLOOKUP($B46,Points_Table[],12,FALSE)</f>
        <v>2</v>
      </c>
      <c r="E46" s="84">
        <f>VLOOKUP($B46,Points_Table[],16,FALSE)</f>
        <v>3</v>
      </c>
      <c r="F46" s="29">
        <f>VLOOKUP($B46,Points_Table[],14,FALSE)</f>
        <v>2</v>
      </c>
    </row>
    <row r="47" spans="2:6" x14ac:dyDescent="0.25">
      <c r="B47" s="36" t="s">
        <v>3002</v>
      </c>
      <c r="C47" s="28" t="s">
        <v>754</v>
      </c>
      <c r="D47" s="84">
        <f>VLOOKUP($B47,Points_Table[],12,FALSE)</f>
        <v>2</v>
      </c>
      <c r="E47" s="84">
        <f>VLOOKUP($B47,Points_Table[],16,FALSE)</f>
        <v>5</v>
      </c>
      <c r="F47" s="29">
        <f>VLOOKUP($B47,Points_Table[],14,FALSE)</f>
        <v>2</v>
      </c>
    </row>
    <row r="48" spans="2:6" x14ac:dyDescent="0.25">
      <c r="B48" s="36" t="s">
        <v>3061</v>
      </c>
      <c r="C48" s="28" t="s">
        <v>1160</v>
      </c>
      <c r="D48" s="84">
        <f>VLOOKUP($B48,Points_Table[],12,FALSE)</f>
        <v>1</v>
      </c>
      <c r="E48" s="84">
        <f>VLOOKUP($B48,Points_Table[],16,FALSE)</f>
        <v>5</v>
      </c>
      <c r="F48" s="29">
        <f>VLOOKUP($B48,Points_Table[],14,FALSE)</f>
        <v>3</v>
      </c>
    </row>
    <row r="49" spans="2:6" x14ac:dyDescent="0.25">
      <c r="B49" s="36" t="s">
        <v>3087</v>
      </c>
      <c r="C49" s="28" t="s">
        <v>1161</v>
      </c>
      <c r="D49" s="84">
        <f>VLOOKUP($B49,Points_Table[],12,FALSE)</f>
        <v>1</v>
      </c>
      <c r="E49" s="84">
        <f>VLOOKUP($B49,Points_Table[],16,FALSE)</f>
        <v>5</v>
      </c>
      <c r="F49" s="29">
        <f>VLOOKUP($B49,Points_Table[],14,FALSE)</f>
        <v>3</v>
      </c>
    </row>
    <row r="50" spans="2:6" x14ac:dyDescent="0.25">
      <c r="B50" s="36" t="s">
        <v>2849</v>
      </c>
      <c r="C50" s="28" t="s">
        <v>755</v>
      </c>
      <c r="D50" s="84">
        <f>VLOOKUP($B50,Points_Table[],12,FALSE)</f>
        <v>1</v>
      </c>
      <c r="E50" s="84">
        <f>VLOOKUP($B50,Points_Table[],16,FALSE)</f>
        <v>5</v>
      </c>
      <c r="F50" s="29">
        <f>VLOOKUP($B50,Points_Table[],14,FALSE)</f>
        <v>2</v>
      </c>
    </row>
    <row r="51" spans="2:6" x14ac:dyDescent="0.25">
      <c r="B51" s="36" t="s">
        <v>2879</v>
      </c>
      <c r="C51" s="28" t="s">
        <v>1162</v>
      </c>
      <c r="D51" s="84">
        <f>VLOOKUP($B51,Points_Table[],12,FALSE)</f>
        <v>2</v>
      </c>
      <c r="E51" s="84">
        <f>VLOOKUP($B51,Points_Table[],16,FALSE)</f>
        <v>5</v>
      </c>
      <c r="F51" s="29">
        <f>VLOOKUP($B51,Points_Table[],14,FALSE)</f>
        <v>3</v>
      </c>
    </row>
    <row r="52" spans="2:6" x14ac:dyDescent="0.25">
      <c r="B52" s="36" t="s">
        <v>3211</v>
      </c>
      <c r="C52" s="28" t="s">
        <v>756</v>
      </c>
      <c r="D52" s="84">
        <f>VLOOKUP($B52,Points_Table[],12,FALSE)</f>
        <v>2</v>
      </c>
      <c r="E52" s="84">
        <f>VLOOKUP($B52,Points_Table[],16,FALSE)</f>
        <v>5</v>
      </c>
      <c r="F52" s="29">
        <f>VLOOKUP($B52,Points_Table[],14,FALSE)</f>
        <v>2</v>
      </c>
    </row>
    <row r="53" spans="2:6" x14ac:dyDescent="0.25">
      <c r="B53" s="36" t="s">
        <v>2787</v>
      </c>
      <c r="C53" s="28" t="s">
        <v>757</v>
      </c>
      <c r="D53" s="84">
        <f>VLOOKUP($B53,Points_Table[],12,FALSE)</f>
        <v>1</v>
      </c>
      <c r="E53" s="84">
        <f>VLOOKUP($B53,Points_Table[],16,FALSE)</f>
        <v>5</v>
      </c>
      <c r="F53" s="29">
        <f>VLOOKUP($B53,Points_Table[],14,FALSE)</f>
        <v>2</v>
      </c>
    </row>
    <row r="54" spans="2:6" x14ac:dyDescent="0.25">
      <c r="B54" s="36" t="s">
        <v>2788</v>
      </c>
      <c r="C54" s="28" t="s">
        <v>1163</v>
      </c>
      <c r="D54" s="84">
        <f>VLOOKUP($B54,Points_Table[],12,FALSE)</f>
        <v>1</v>
      </c>
      <c r="E54" s="84">
        <f>VLOOKUP($B54,Points_Table[],16,FALSE)</f>
        <v>5</v>
      </c>
      <c r="F54" s="29">
        <f>VLOOKUP($B54,Points_Table[],14,FALSE)</f>
        <v>3</v>
      </c>
    </row>
    <row r="55" spans="2:6" x14ac:dyDescent="0.25">
      <c r="B55" s="36" t="s">
        <v>3107</v>
      </c>
      <c r="C55" s="28" t="s">
        <v>1164</v>
      </c>
      <c r="D55" s="84">
        <f>VLOOKUP($B55,Points_Table[],12,FALSE)</f>
        <v>1</v>
      </c>
      <c r="E55" s="84">
        <f>VLOOKUP($B55,Points_Table[],16,FALSE)</f>
        <v>5</v>
      </c>
      <c r="F55" s="29">
        <f>VLOOKUP($B55,Points_Table[],14,FALSE)</f>
        <v>3</v>
      </c>
    </row>
    <row r="56" spans="2:6" x14ac:dyDescent="0.25">
      <c r="B56" s="36" t="s">
        <v>2811</v>
      </c>
      <c r="C56" s="28" t="s">
        <v>758</v>
      </c>
      <c r="D56" s="84">
        <f>VLOOKUP($B56,Points_Table[],12,FALSE)</f>
        <v>4</v>
      </c>
      <c r="E56" s="84">
        <f>VLOOKUP($B56,Points_Table[],16,FALSE)</f>
        <v>5</v>
      </c>
      <c r="F56" s="29">
        <f>VLOOKUP($B56,Points_Table[],14,FALSE)</f>
        <v>2</v>
      </c>
    </row>
    <row r="57" spans="2:6" x14ac:dyDescent="0.25">
      <c r="B57" s="36" t="s">
        <v>3460</v>
      </c>
      <c r="C57" s="28" t="s">
        <v>1165</v>
      </c>
      <c r="D57" s="84">
        <f>VLOOKUP($B57,Points_Table[],12,FALSE)</f>
        <v>1</v>
      </c>
      <c r="E57" s="84">
        <f>VLOOKUP($B57,Points_Table[],16,FALSE)</f>
        <v>5</v>
      </c>
      <c r="F57" s="29">
        <f>VLOOKUP($B57,Points_Table[],14,FALSE)</f>
        <v>3</v>
      </c>
    </row>
    <row r="58" spans="2:6" x14ac:dyDescent="0.25">
      <c r="B58" s="36" t="s">
        <v>2809</v>
      </c>
      <c r="C58" s="28" t="s">
        <v>759</v>
      </c>
      <c r="D58" s="84">
        <f>VLOOKUP($B58,Points_Table[],12,FALSE)</f>
        <v>2</v>
      </c>
      <c r="E58" s="84">
        <f>VLOOKUP($B58,Points_Table[],16,FALSE)</f>
        <v>5</v>
      </c>
      <c r="F58" s="29">
        <f>VLOOKUP($B58,Points_Table[],14,FALSE)</f>
        <v>2</v>
      </c>
    </row>
    <row r="59" spans="2:6" x14ac:dyDescent="0.25">
      <c r="B59" s="36" t="s">
        <v>3390</v>
      </c>
      <c r="C59" s="28" t="s">
        <v>1166</v>
      </c>
      <c r="D59" s="84">
        <f>VLOOKUP($B59,Points_Table[],12,FALSE)</f>
        <v>1</v>
      </c>
      <c r="E59" s="84">
        <f>VLOOKUP($B59,Points_Table[],16,FALSE)</f>
        <v>5</v>
      </c>
      <c r="F59" s="29">
        <f>VLOOKUP($B59,Points_Table[],14,FALSE)</f>
        <v>3</v>
      </c>
    </row>
    <row r="60" spans="2:6" x14ac:dyDescent="0.25">
      <c r="B60" s="36" t="s">
        <v>3281</v>
      </c>
      <c r="C60" s="28" t="s">
        <v>760</v>
      </c>
      <c r="D60" s="84">
        <f>VLOOKUP($B60,Points_Table[],12,FALSE)</f>
        <v>2</v>
      </c>
      <c r="E60" s="84">
        <f>VLOOKUP($B60,Points_Table[],16,FALSE)</f>
        <v>5</v>
      </c>
      <c r="F60" s="29">
        <f>VLOOKUP($B60,Points_Table[],14,FALSE)</f>
        <v>2</v>
      </c>
    </row>
    <row r="61" spans="2:6" x14ac:dyDescent="0.25">
      <c r="B61" s="36" t="s">
        <v>3231</v>
      </c>
      <c r="C61" s="28" t="s">
        <v>761</v>
      </c>
      <c r="D61" s="84">
        <f>VLOOKUP($B61,Points_Table[],12,FALSE)</f>
        <v>2</v>
      </c>
      <c r="E61" s="84">
        <f>VLOOKUP($B61,Points_Table[],16,FALSE)</f>
        <v>5</v>
      </c>
      <c r="F61" s="29">
        <f>VLOOKUP($B61,Points_Table[],14,FALSE)</f>
        <v>2</v>
      </c>
    </row>
    <row r="62" spans="2:6" x14ac:dyDescent="0.25">
      <c r="B62" s="36" t="s">
        <v>3335</v>
      </c>
      <c r="C62" s="28" t="s">
        <v>762</v>
      </c>
      <c r="D62" s="84">
        <f>VLOOKUP($B62,Points_Table[],12,FALSE)</f>
        <v>5</v>
      </c>
      <c r="E62" s="84">
        <f>VLOOKUP($B62,Points_Table[],16,FALSE)</f>
        <v>5</v>
      </c>
      <c r="F62" s="29">
        <f>VLOOKUP($B62,Points_Table[],14,FALSE)</f>
        <v>2</v>
      </c>
    </row>
    <row r="63" spans="2:6" x14ac:dyDescent="0.25">
      <c r="B63" s="36" t="s">
        <v>3210</v>
      </c>
      <c r="C63" s="28" t="s">
        <v>1167</v>
      </c>
      <c r="D63" s="84">
        <f>VLOOKUP($B63,Points_Table[],12,FALSE)</f>
        <v>2</v>
      </c>
      <c r="E63" s="84">
        <f>VLOOKUP($B63,Points_Table[],16,FALSE)</f>
        <v>5</v>
      </c>
      <c r="F63" s="29">
        <f>VLOOKUP($B63,Points_Table[],14,FALSE)</f>
        <v>3</v>
      </c>
    </row>
    <row r="64" spans="2:6" x14ac:dyDescent="0.25">
      <c r="B64" s="36" t="s">
        <v>3454</v>
      </c>
      <c r="C64" s="28" t="s">
        <v>1168</v>
      </c>
      <c r="D64" s="84">
        <f>VLOOKUP($B64,Points_Table[],12,FALSE)</f>
        <v>1</v>
      </c>
      <c r="E64" s="84">
        <f>VLOOKUP($B64,Points_Table[],16,FALSE)</f>
        <v>5</v>
      </c>
      <c r="F64" s="29">
        <f>VLOOKUP($B64,Points_Table[],14,FALSE)</f>
        <v>3</v>
      </c>
    </row>
    <row r="65" spans="2:6" x14ac:dyDescent="0.25">
      <c r="B65" s="36" t="s">
        <v>3349</v>
      </c>
      <c r="C65" s="28" t="s">
        <v>1169</v>
      </c>
      <c r="D65" s="84">
        <f>VLOOKUP($B65,Points_Table[],12,FALSE)</f>
        <v>4</v>
      </c>
      <c r="E65" s="84">
        <f>VLOOKUP($B65,Points_Table[],16,FALSE)</f>
        <v>5</v>
      </c>
      <c r="F65" s="29">
        <f>VLOOKUP($B65,Points_Table[],14,FALSE)</f>
        <v>3</v>
      </c>
    </row>
    <row r="66" spans="2:6" x14ac:dyDescent="0.25">
      <c r="B66" s="36" t="s">
        <v>3031</v>
      </c>
      <c r="C66" s="28" t="s">
        <v>1170</v>
      </c>
      <c r="D66" s="84">
        <f>VLOOKUP($B66,Points_Table[],12,FALSE)</f>
        <v>1</v>
      </c>
      <c r="E66" s="84">
        <f>VLOOKUP($B66,Points_Table[],16,FALSE)</f>
        <v>5</v>
      </c>
      <c r="F66" s="29">
        <f>VLOOKUP($B66,Points_Table[],14,FALSE)</f>
        <v>3</v>
      </c>
    </row>
    <row r="67" spans="2:6" x14ac:dyDescent="0.25">
      <c r="B67" s="36" t="s">
        <v>2967</v>
      </c>
      <c r="C67" s="28" t="s">
        <v>763</v>
      </c>
      <c r="D67" s="84">
        <f>VLOOKUP($B67,Points_Table[],12,FALSE)</f>
        <v>1</v>
      </c>
      <c r="E67" s="84">
        <f>VLOOKUP($B67,Points_Table[],16,FALSE)</f>
        <v>5</v>
      </c>
      <c r="F67" s="29">
        <f>VLOOKUP($B67,Points_Table[],14,FALSE)</f>
        <v>2</v>
      </c>
    </row>
    <row r="68" spans="2:6" x14ac:dyDescent="0.25">
      <c r="B68" s="36" t="s">
        <v>3046</v>
      </c>
      <c r="C68" s="28" t="s">
        <v>764</v>
      </c>
      <c r="D68" s="84">
        <f>VLOOKUP($B68,Points_Table[],12,FALSE)</f>
        <v>1</v>
      </c>
      <c r="E68" s="84">
        <f>VLOOKUP($B68,Points_Table[],16,FALSE)</f>
        <v>5</v>
      </c>
      <c r="F68" s="29">
        <f>VLOOKUP($B68,Points_Table[],14,FALSE)</f>
        <v>2</v>
      </c>
    </row>
    <row r="69" spans="2:6" x14ac:dyDescent="0.25">
      <c r="B69" s="36" t="s">
        <v>2856</v>
      </c>
      <c r="C69" s="28" t="s">
        <v>765</v>
      </c>
      <c r="D69" s="84">
        <f>VLOOKUP($B69,Points_Table[],12,FALSE)</f>
        <v>2</v>
      </c>
      <c r="E69" s="84">
        <f>VLOOKUP($B69,Points_Table[],16,FALSE)</f>
        <v>5</v>
      </c>
      <c r="F69" s="29">
        <f>VLOOKUP($B69,Points_Table[],14,FALSE)</f>
        <v>2</v>
      </c>
    </row>
    <row r="70" spans="2:6" x14ac:dyDescent="0.25">
      <c r="B70" s="36" t="s">
        <v>3427</v>
      </c>
      <c r="C70" s="28" t="s">
        <v>1171</v>
      </c>
      <c r="D70" s="84">
        <f>VLOOKUP($B70,Points_Table[],12,FALSE)</f>
        <v>1</v>
      </c>
      <c r="E70" s="84">
        <f>VLOOKUP($B70,Points_Table[],16,FALSE)</f>
        <v>5</v>
      </c>
      <c r="F70" s="29">
        <f>VLOOKUP($B70,Points_Table[],14,FALSE)</f>
        <v>3</v>
      </c>
    </row>
    <row r="71" spans="2:6" x14ac:dyDescent="0.25">
      <c r="B71" s="36" t="s">
        <v>3021</v>
      </c>
      <c r="C71" s="28" t="s">
        <v>766</v>
      </c>
      <c r="D71" s="84">
        <f>VLOOKUP($B71,Points_Table[],12,FALSE)</f>
        <v>2</v>
      </c>
      <c r="E71" s="84">
        <f>VLOOKUP($B71,Points_Table[],16,FALSE)</f>
        <v>5</v>
      </c>
      <c r="F71" s="29">
        <f>VLOOKUP($B71,Points_Table[],14,FALSE)</f>
        <v>2</v>
      </c>
    </row>
    <row r="72" spans="2:6" x14ac:dyDescent="0.25">
      <c r="B72" s="36" t="s">
        <v>3300</v>
      </c>
      <c r="C72" s="28" t="s">
        <v>1172</v>
      </c>
      <c r="D72" s="84">
        <f>VLOOKUP($B72,Points_Table[],12,FALSE)</f>
        <v>2</v>
      </c>
      <c r="E72" s="84">
        <f>VLOOKUP($B72,Points_Table[],16,FALSE)</f>
        <v>5</v>
      </c>
      <c r="F72" s="29">
        <f>VLOOKUP($B72,Points_Table[],14,FALSE)</f>
        <v>3</v>
      </c>
    </row>
    <row r="73" spans="2:6" x14ac:dyDescent="0.25">
      <c r="B73" s="36" t="s">
        <v>3212</v>
      </c>
      <c r="C73" s="28" t="s">
        <v>767</v>
      </c>
      <c r="D73" s="84">
        <f>VLOOKUP($B73,Points_Table[],12,FALSE)</f>
        <v>1</v>
      </c>
      <c r="E73" s="84">
        <f>VLOOKUP($B73,Points_Table[],16,FALSE)</f>
        <v>5</v>
      </c>
      <c r="F73" s="29">
        <f>VLOOKUP($B73,Points_Table[],14,FALSE)</f>
        <v>1</v>
      </c>
    </row>
    <row r="74" spans="2:6" x14ac:dyDescent="0.25">
      <c r="B74" s="36" t="s">
        <v>2960</v>
      </c>
      <c r="C74" s="28" t="s">
        <v>768</v>
      </c>
      <c r="D74" s="84">
        <f>VLOOKUP($B74,Points_Table[],12,FALSE)</f>
        <v>2</v>
      </c>
      <c r="E74" s="84">
        <f>VLOOKUP($B74,Points_Table[],16,FALSE)</f>
        <v>5</v>
      </c>
      <c r="F74" s="29">
        <f>VLOOKUP($B74,Points_Table[],14,FALSE)</f>
        <v>2</v>
      </c>
    </row>
    <row r="75" spans="2:6" x14ac:dyDescent="0.25">
      <c r="B75" s="36" t="s">
        <v>2921</v>
      </c>
      <c r="C75" s="28" t="s">
        <v>769</v>
      </c>
      <c r="D75" s="84">
        <f>VLOOKUP($B75,Points_Table[],12,FALSE)</f>
        <v>5</v>
      </c>
      <c r="E75" s="84">
        <f>VLOOKUP($B75,Points_Table[],16,FALSE)</f>
        <v>5</v>
      </c>
      <c r="F75" s="29">
        <f>VLOOKUP($B75,Points_Table[],14,FALSE)</f>
        <v>2</v>
      </c>
    </row>
    <row r="76" spans="2:6" x14ac:dyDescent="0.25">
      <c r="B76" s="36" t="s">
        <v>3248</v>
      </c>
      <c r="C76" s="28" t="s">
        <v>1173</v>
      </c>
      <c r="D76" s="84">
        <f>VLOOKUP($B76,Points_Table[],12,FALSE)</f>
        <v>1</v>
      </c>
      <c r="E76" s="84">
        <f>VLOOKUP($B76,Points_Table[],16,FALSE)</f>
        <v>5</v>
      </c>
      <c r="F76" s="29">
        <f>VLOOKUP($B76,Points_Table[],14,FALSE)</f>
        <v>3</v>
      </c>
    </row>
    <row r="77" spans="2:6" x14ac:dyDescent="0.25">
      <c r="B77" s="36" t="s">
        <v>3451</v>
      </c>
      <c r="C77" s="28" t="s">
        <v>1174</v>
      </c>
      <c r="D77" s="84">
        <f>VLOOKUP($B77,Points_Table[],12,FALSE)</f>
        <v>1</v>
      </c>
      <c r="E77" s="84">
        <f>VLOOKUP($B77,Points_Table[],16,FALSE)</f>
        <v>5</v>
      </c>
      <c r="F77" s="29">
        <f>VLOOKUP($B77,Points_Table[],14,FALSE)</f>
        <v>3</v>
      </c>
    </row>
    <row r="78" spans="2:6" x14ac:dyDescent="0.25">
      <c r="B78" s="36" t="s">
        <v>2970</v>
      </c>
      <c r="C78" s="28" t="s">
        <v>770</v>
      </c>
      <c r="D78" s="84">
        <f>VLOOKUP($B78,Points_Table[],12,FALSE)</f>
        <v>1</v>
      </c>
      <c r="E78" s="84">
        <f>VLOOKUP($B78,Points_Table[],16,FALSE)</f>
        <v>5</v>
      </c>
      <c r="F78" s="29">
        <f>VLOOKUP($B78,Points_Table[],14,FALSE)</f>
        <v>2</v>
      </c>
    </row>
    <row r="79" spans="2:6" x14ac:dyDescent="0.25">
      <c r="B79" s="36" t="s">
        <v>2976</v>
      </c>
      <c r="C79" s="28" t="s">
        <v>771</v>
      </c>
      <c r="D79" s="84">
        <f>VLOOKUP($B79,Points_Table[],12,FALSE)</f>
        <v>1</v>
      </c>
      <c r="E79" s="84">
        <f>VLOOKUP($B79,Points_Table[],16,FALSE)</f>
        <v>5</v>
      </c>
      <c r="F79" s="29">
        <f>VLOOKUP($B79,Points_Table[],14,FALSE)</f>
        <v>2</v>
      </c>
    </row>
    <row r="80" spans="2:6" x14ac:dyDescent="0.25">
      <c r="B80" s="36" t="s">
        <v>3014</v>
      </c>
      <c r="C80" s="28" t="s">
        <v>772</v>
      </c>
      <c r="D80" s="84">
        <f>VLOOKUP($B80,Points_Table[],12,FALSE)</f>
        <v>1</v>
      </c>
      <c r="E80" s="84">
        <f>VLOOKUP($B80,Points_Table[],16,FALSE)</f>
        <v>5</v>
      </c>
      <c r="F80" s="29">
        <f>VLOOKUP($B80,Points_Table[],14,FALSE)</f>
        <v>2</v>
      </c>
    </row>
    <row r="81" spans="2:6" x14ac:dyDescent="0.25">
      <c r="B81" s="36" t="s">
        <v>3408</v>
      </c>
      <c r="C81" s="28" t="s">
        <v>773</v>
      </c>
      <c r="D81" s="84">
        <f>VLOOKUP($B81,Points_Table[],12,FALSE)</f>
        <v>1</v>
      </c>
      <c r="E81" s="84">
        <f>VLOOKUP($B81,Points_Table[],16,FALSE)</f>
        <v>5</v>
      </c>
      <c r="F81" s="29">
        <f>VLOOKUP($B81,Points_Table[],14,FALSE)</f>
        <v>2</v>
      </c>
    </row>
    <row r="82" spans="2:6" x14ac:dyDescent="0.25">
      <c r="B82" s="36" t="s">
        <v>3121</v>
      </c>
      <c r="C82" s="28" t="s">
        <v>774</v>
      </c>
      <c r="D82" s="84">
        <f>VLOOKUP($B82,Points_Table[],12,FALSE)</f>
        <v>2</v>
      </c>
      <c r="E82" s="84">
        <f>VLOOKUP($B82,Points_Table[],16,FALSE)</f>
        <v>5</v>
      </c>
      <c r="F82" s="29">
        <f>VLOOKUP($B82,Points_Table[],14,FALSE)</f>
        <v>2</v>
      </c>
    </row>
    <row r="83" spans="2:6" x14ac:dyDescent="0.25">
      <c r="B83" s="36" t="s">
        <v>3282</v>
      </c>
      <c r="C83" s="28" t="s">
        <v>775</v>
      </c>
      <c r="D83" s="84">
        <f>VLOOKUP($B83,Points_Table[],12,FALSE)</f>
        <v>2</v>
      </c>
      <c r="E83" s="84">
        <f>VLOOKUP($B83,Points_Table[],16,FALSE)</f>
        <v>5</v>
      </c>
      <c r="F83" s="29">
        <f>VLOOKUP($B83,Points_Table[],14,FALSE)</f>
        <v>2</v>
      </c>
    </row>
    <row r="84" spans="2:6" x14ac:dyDescent="0.25">
      <c r="B84" s="36" t="s">
        <v>3050</v>
      </c>
      <c r="C84" s="28" t="s">
        <v>776</v>
      </c>
      <c r="D84" s="84">
        <f>VLOOKUP($B84,Points_Table[],12,FALSE)</f>
        <v>2</v>
      </c>
      <c r="E84" s="84">
        <f>VLOOKUP($B84,Points_Table[],16,FALSE)</f>
        <v>5</v>
      </c>
      <c r="F84" s="29">
        <f>VLOOKUP($B84,Points_Table[],14,FALSE)</f>
        <v>2</v>
      </c>
    </row>
    <row r="85" spans="2:6" x14ac:dyDescent="0.25">
      <c r="B85" s="36" t="s">
        <v>3153</v>
      </c>
      <c r="C85" s="28" t="s">
        <v>1175</v>
      </c>
      <c r="D85" s="84">
        <f>VLOOKUP($B85,Points_Table[],12,FALSE)</f>
        <v>1</v>
      </c>
      <c r="E85" s="84">
        <f>VLOOKUP($B85,Points_Table[],16,FALSE)</f>
        <v>5</v>
      </c>
      <c r="F85" s="29">
        <f>VLOOKUP($B85,Points_Table[],14,FALSE)</f>
        <v>3</v>
      </c>
    </row>
    <row r="86" spans="2:6" x14ac:dyDescent="0.25">
      <c r="B86" s="36" t="s">
        <v>2802</v>
      </c>
      <c r="C86" s="28" t="s">
        <v>777</v>
      </c>
      <c r="D86" s="84">
        <f>VLOOKUP($B86,Points_Table[],12,FALSE)</f>
        <v>2</v>
      </c>
      <c r="E86" s="84">
        <f>VLOOKUP($B86,Points_Table[],16,FALSE)</f>
        <v>5</v>
      </c>
      <c r="F86" s="29">
        <f>VLOOKUP($B86,Points_Table[],14,FALSE)</f>
        <v>2</v>
      </c>
    </row>
    <row r="87" spans="2:6" x14ac:dyDescent="0.25">
      <c r="B87" s="36" t="s">
        <v>3026</v>
      </c>
      <c r="C87" s="28" t="s">
        <v>778</v>
      </c>
      <c r="D87" s="84">
        <f>VLOOKUP($B87,Points_Table[],12,FALSE)</f>
        <v>2</v>
      </c>
      <c r="E87" s="84">
        <f>VLOOKUP($B87,Points_Table[],16,FALSE)</f>
        <v>5</v>
      </c>
      <c r="F87" s="29">
        <f>VLOOKUP($B87,Points_Table[],14,FALSE)</f>
        <v>2</v>
      </c>
    </row>
    <row r="88" spans="2:6" x14ac:dyDescent="0.25">
      <c r="B88" s="36" t="s">
        <v>3369</v>
      </c>
      <c r="C88" s="28" t="s">
        <v>779</v>
      </c>
      <c r="D88" s="84">
        <f>VLOOKUP($B88,Points_Table[],12,FALSE)</f>
        <v>2</v>
      </c>
      <c r="E88" s="84">
        <f>VLOOKUP($B88,Points_Table[],16,FALSE)</f>
        <v>5</v>
      </c>
      <c r="F88" s="29">
        <f>VLOOKUP($B88,Points_Table[],14,FALSE)</f>
        <v>2</v>
      </c>
    </row>
    <row r="89" spans="2:6" x14ac:dyDescent="0.25">
      <c r="B89" s="36" t="s">
        <v>3284</v>
      </c>
      <c r="C89" s="28" t="s">
        <v>780</v>
      </c>
      <c r="D89" s="84">
        <f>VLOOKUP($B89,Points_Table[],12,FALSE)</f>
        <v>2</v>
      </c>
      <c r="E89" s="84">
        <f>VLOOKUP($B89,Points_Table[],16,FALSE)</f>
        <v>5</v>
      </c>
      <c r="F89" s="29">
        <f>VLOOKUP($B89,Points_Table[],14,FALSE)</f>
        <v>2</v>
      </c>
    </row>
    <row r="90" spans="2:6" x14ac:dyDescent="0.25">
      <c r="B90" s="36" t="s">
        <v>3232</v>
      </c>
      <c r="C90" s="28" t="s">
        <v>781</v>
      </c>
      <c r="D90" s="84">
        <f>VLOOKUP($B90,Points_Table[],12,FALSE)</f>
        <v>1</v>
      </c>
      <c r="E90" s="84">
        <f>VLOOKUP($B90,Points_Table[],16,FALSE)</f>
        <v>5</v>
      </c>
      <c r="F90" s="29">
        <f>VLOOKUP($B90,Points_Table[],14,FALSE)</f>
        <v>2</v>
      </c>
    </row>
    <row r="91" spans="2:6" x14ac:dyDescent="0.25">
      <c r="B91" s="36" t="s">
        <v>3098</v>
      </c>
      <c r="C91" s="28" t="s">
        <v>1176</v>
      </c>
      <c r="D91" s="84">
        <f>VLOOKUP($B91,Points_Table[],12,FALSE)</f>
        <v>2</v>
      </c>
      <c r="E91" s="84">
        <f>VLOOKUP($B91,Points_Table[],16,FALSE)</f>
        <v>5</v>
      </c>
      <c r="F91" s="29">
        <f>VLOOKUP($B91,Points_Table[],14,FALSE)</f>
        <v>3</v>
      </c>
    </row>
    <row r="92" spans="2:6" x14ac:dyDescent="0.25">
      <c r="B92" s="36" t="s">
        <v>3206</v>
      </c>
      <c r="C92" s="28" t="s">
        <v>1177</v>
      </c>
      <c r="D92" s="84">
        <f>VLOOKUP($B92,Points_Table[],12,FALSE)</f>
        <v>1</v>
      </c>
      <c r="E92" s="84">
        <f>VLOOKUP($B92,Points_Table[],16,FALSE)</f>
        <v>5</v>
      </c>
      <c r="F92" s="29">
        <f>VLOOKUP($B92,Points_Table[],14,FALSE)</f>
        <v>3</v>
      </c>
    </row>
    <row r="93" spans="2:6" x14ac:dyDescent="0.25">
      <c r="B93" s="36" t="s">
        <v>3007</v>
      </c>
      <c r="C93" s="28" t="s">
        <v>782</v>
      </c>
      <c r="D93" s="84">
        <f>VLOOKUP($B93,Points_Table[],12,FALSE)</f>
        <v>2</v>
      </c>
      <c r="E93" s="84">
        <f>VLOOKUP($B93,Points_Table[],16,FALSE)</f>
        <v>5</v>
      </c>
      <c r="F93" s="29">
        <f>VLOOKUP($B93,Points_Table[],14,FALSE)</f>
        <v>2</v>
      </c>
    </row>
    <row r="94" spans="2:6" x14ac:dyDescent="0.25">
      <c r="B94" s="36" t="s">
        <v>2844</v>
      </c>
      <c r="C94" s="28" t="s">
        <v>783</v>
      </c>
      <c r="D94" s="84">
        <f>VLOOKUP($B94,Points_Table[],12,FALSE)</f>
        <v>2</v>
      </c>
      <c r="E94" s="84">
        <f>VLOOKUP($B94,Points_Table[],16,FALSE)</f>
        <v>3</v>
      </c>
      <c r="F94" s="29">
        <f>VLOOKUP($B94,Points_Table[],14,FALSE)</f>
        <v>2</v>
      </c>
    </row>
    <row r="95" spans="2:6" x14ac:dyDescent="0.25">
      <c r="B95" s="36" t="s">
        <v>2837</v>
      </c>
      <c r="C95" s="28" t="s">
        <v>784</v>
      </c>
      <c r="D95" s="84">
        <f>VLOOKUP($B95,Points_Table[],12,FALSE)</f>
        <v>1</v>
      </c>
      <c r="E95" s="84">
        <f>VLOOKUP($B95,Points_Table[],16,FALSE)</f>
        <v>5</v>
      </c>
      <c r="F95" s="29">
        <f>VLOOKUP($B95,Points_Table[],14,FALSE)</f>
        <v>2</v>
      </c>
    </row>
    <row r="96" spans="2:6" x14ac:dyDescent="0.25">
      <c r="B96" s="36" t="s">
        <v>2977</v>
      </c>
      <c r="C96" s="28" t="s">
        <v>785</v>
      </c>
      <c r="D96" s="84">
        <f>VLOOKUP($B96,Points_Table[],12,FALSE)</f>
        <v>2</v>
      </c>
      <c r="E96" s="84">
        <f>VLOOKUP($B96,Points_Table[],16,FALSE)</f>
        <v>5</v>
      </c>
      <c r="F96" s="29">
        <f>VLOOKUP($B96,Points_Table[],14,FALSE)</f>
        <v>2</v>
      </c>
    </row>
    <row r="97" spans="2:6" x14ac:dyDescent="0.25">
      <c r="B97" s="36" t="s">
        <v>2827</v>
      </c>
      <c r="C97" s="28" t="s">
        <v>786</v>
      </c>
      <c r="D97" s="84">
        <f>VLOOKUP($B97,Points_Table[],12,FALSE)</f>
        <v>2</v>
      </c>
      <c r="E97" s="84">
        <f>VLOOKUP($B97,Points_Table[],16,FALSE)</f>
        <v>5</v>
      </c>
      <c r="F97" s="29">
        <f>VLOOKUP($B97,Points_Table[],14,FALSE)</f>
        <v>2</v>
      </c>
    </row>
    <row r="98" spans="2:6" x14ac:dyDescent="0.25">
      <c r="B98" s="36" t="s">
        <v>3022</v>
      </c>
      <c r="C98" s="28" t="s">
        <v>787</v>
      </c>
      <c r="D98" s="84">
        <f>VLOOKUP($B98,Points_Table[],12,FALSE)</f>
        <v>1</v>
      </c>
      <c r="E98" s="84">
        <f>VLOOKUP($B98,Points_Table[],16,FALSE)</f>
        <v>5</v>
      </c>
      <c r="F98" s="29">
        <f>VLOOKUP($B98,Points_Table[],14,FALSE)</f>
        <v>3</v>
      </c>
    </row>
    <row r="99" spans="2:6" x14ac:dyDescent="0.25">
      <c r="B99" s="36" t="s">
        <v>3310</v>
      </c>
      <c r="C99" s="28" t="s">
        <v>1178</v>
      </c>
      <c r="D99" s="84">
        <f>VLOOKUP($B99,Points_Table[],12,FALSE)</f>
        <v>2</v>
      </c>
      <c r="E99" s="84">
        <f>VLOOKUP($B99,Points_Table[],16,FALSE)</f>
        <v>5</v>
      </c>
      <c r="F99" s="29">
        <f>VLOOKUP($B99,Points_Table[],14,FALSE)</f>
        <v>3</v>
      </c>
    </row>
    <row r="100" spans="2:6" x14ac:dyDescent="0.25">
      <c r="B100" s="36" t="s">
        <v>3336</v>
      </c>
      <c r="C100" s="28" t="s">
        <v>788</v>
      </c>
      <c r="D100" s="84">
        <f>VLOOKUP($B100,Points_Table[],12,FALSE)</f>
        <v>5</v>
      </c>
      <c r="E100" s="84">
        <f>VLOOKUP($B100,Points_Table[],16,FALSE)</f>
        <v>5</v>
      </c>
      <c r="F100" s="29">
        <f>VLOOKUP($B100,Points_Table[],14,FALSE)</f>
        <v>2</v>
      </c>
    </row>
    <row r="101" spans="2:6" x14ac:dyDescent="0.25">
      <c r="B101" s="36" t="s">
        <v>3187</v>
      </c>
      <c r="C101" s="28" t="s">
        <v>789</v>
      </c>
      <c r="D101" s="84">
        <f>VLOOKUP($B101,Points_Table[],12,FALSE)</f>
        <v>1</v>
      </c>
      <c r="E101" s="84">
        <f>VLOOKUP($B101,Points_Table[],16,FALSE)</f>
        <v>5</v>
      </c>
      <c r="F101" s="29">
        <f>VLOOKUP($B101,Points_Table[],14,FALSE)</f>
        <v>2</v>
      </c>
    </row>
    <row r="102" spans="2:6" x14ac:dyDescent="0.25">
      <c r="B102" s="36" t="s">
        <v>2996</v>
      </c>
      <c r="C102" s="28" t="s">
        <v>790</v>
      </c>
      <c r="D102" s="84">
        <f>VLOOKUP($B102,Points_Table[],12,FALSE)</f>
        <v>2</v>
      </c>
      <c r="E102" s="84">
        <f>VLOOKUP($B102,Points_Table[],16,FALSE)</f>
        <v>3</v>
      </c>
      <c r="F102" s="29">
        <f>VLOOKUP($B102,Points_Table[],14,FALSE)</f>
        <v>2</v>
      </c>
    </row>
    <row r="103" spans="2:6" x14ac:dyDescent="0.25">
      <c r="B103" s="36" t="s">
        <v>3449</v>
      </c>
      <c r="C103" s="28" t="s">
        <v>1179</v>
      </c>
      <c r="D103" s="84">
        <f>VLOOKUP($B103,Points_Table[],12,FALSE)</f>
        <v>1</v>
      </c>
      <c r="E103" s="84">
        <f>VLOOKUP($B103,Points_Table[],16,FALSE)</f>
        <v>5</v>
      </c>
      <c r="F103" s="29">
        <f>VLOOKUP($B103,Points_Table[],14,FALSE)</f>
        <v>3</v>
      </c>
    </row>
    <row r="104" spans="2:6" x14ac:dyDescent="0.25">
      <c r="B104" s="36" t="s">
        <v>2893</v>
      </c>
      <c r="C104" s="28" t="s">
        <v>791</v>
      </c>
      <c r="D104" s="84">
        <f>VLOOKUP($B104,Points_Table[],12,FALSE)</f>
        <v>2</v>
      </c>
      <c r="E104" s="84">
        <f>VLOOKUP($B104,Points_Table[],16,FALSE)</f>
        <v>5</v>
      </c>
      <c r="F104" s="29">
        <f>VLOOKUP($B104,Points_Table[],14,FALSE)</f>
        <v>2</v>
      </c>
    </row>
    <row r="105" spans="2:6" x14ac:dyDescent="0.25">
      <c r="B105" s="36" t="s">
        <v>2956</v>
      </c>
      <c r="C105" s="28" t="s">
        <v>792</v>
      </c>
      <c r="D105" s="84">
        <f>VLOOKUP($B105,Points_Table[],12,FALSE)</f>
        <v>2</v>
      </c>
      <c r="E105" s="84">
        <f>VLOOKUP($B105,Points_Table[],16,FALSE)</f>
        <v>5</v>
      </c>
      <c r="F105" s="29">
        <f>VLOOKUP($B105,Points_Table[],14,FALSE)</f>
        <v>2</v>
      </c>
    </row>
    <row r="106" spans="2:6" x14ac:dyDescent="0.25">
      <c r="B106" s="36" t="s">
        <v>2882</v>
      </c>
      <c r="C106" s="28" t="s">
        <v>793</v>
      </c>
      <c r="D106" s="84">
        <f>VLOOKUP($B106,Points_Table[],12,FALSE)</f>
        <v>1</v>
      </c>
      <c r="E106" s="84">
        <f>VLOOKUP($B106,Points_Table[],16,FALSE)</f>
        <v>5</v>
      </c>
      <c r="F106" s="29">
        <f>VLOOKUP($B106,Points_Table[],14,FALSE)</f>
        <v>1</v>
      </c>
    </row>
    <row r="107" spans="2:6" x14ac:dyDescent="0.25">
      <c r="B107" s="36" t="s">
        <v>2845</v>
      </c>
      <c r="C107" s="28" t="s">
        <v>794</v>
      </c>
      <c r="D107" s="84">
        <f>VLOOKUP($B107,Points_Table[],12,FALSE)</f>
        <v>1</v>
      </c>
      <c r="E107" s="84">
        <f>VLOOKUP($B107,Points_Table[],16,FALSE)</f>
        <v>5</v>
      </c>
      <c r="F107" s="29">
        <f>VLOOKUP($B107,Points_Table[],14,FALSE)</f>
        <v>2</v>
      </c>
    </row>
    <row r="108" spans="2:6" x14ac:dyDescent="0.25">
      <c r="B108" s="36" t="s">
        <v>2874</v>
      </c>
      <c r="C108" s="28" t="s">
        <v>795</v>
      </c>
      <c r="D108" s="84">
        <f>VLOOKUP($B108,Points_Table[],12,FALSE)</f>
        <v>1</v>
      </c>
      <c r="E108" s="84">
        <f>VLOOKUP($B108,Points_Table[],16,FALSE)</f>
        <v>5</v>
      </c>
      <c r="F108" s="29">
        <f>VLOOKUP($B108,Points_Table[],14,FALSE)</f>
        <v>1</v>
      </c>
    </row>
    <row r="109" spans="2:6" x14ac:dyDescent="0.25">
      <c r="B109" s="36" t="s">
        <v>2922</v>
      </c>
      <c r="C109" s="28" t="s">
        <v>796</v>
      </c>
      <c r="D109" s="84">
        <f>VLOOKUP($B109,Points_Table[],12,FALSE)</f>
        <v>2</v>
      </c>
      <c r="E109" s="84">
        <f>VLOOKUP($B109,Points_Table[],16,FALSE)</f>
        <v>5</v>
      </c>
      <c r="F109" s="29">
        <f>VLOOKUP($B109,Points_Table[],14,FALSE)</f>
        <v>2</v>
      </c>
    </row>
    <row r="110" spans="2:6" x14ac:dyDescent="0.25">
      <c r="B110" s="36" t="s">
        <v>2923</v>
      </c>
      <c r="C110" s="28" t="s">
        <v>797</v>
      </c>
      <c r="D110" s="84">
        <f>VLOOKUP($B110,Points_Table[],12,FALSE)</f>
        <v>3</v>
      </c>
      <c r="E110" s="84">
        <f>VLOOKUP($B110,Points_Table[],16,FALSE)</f>
        <v>5</v>
      </c>
      <c r="F110" s="29">
        <f>VLOOKUP($B110,Points_Table[],14,FALSE)</f>
        <v>2</v>
      </c>
    </row>
    <row r="111" spans="2:6" x14ac:dyDescent="0.25">
      <c r="B111" s="36" t="s">
        <v>2926</v>
      </c>
      <c r="C111" s="28" t="s">
        <v>798</v>
      </c>
      <c r="D111" s="84">
        <f>VLOOKUP($B111,Points_Table[],12,FALSE)</f>
        <v>2</v>
      </c>
      <c r="E111" s="84">
        <f>VLOOKUP($B111,Points_Table[],16,FALSE)</f>
        <v>5</v>
      </c>
      <c r="F111" s="29">
        <f>VLOOKUP($B111,Points_Table[],14,FALSE)</f>
        <v>2</v>
      </c>
    </row>
    <row r="112" spans="2:6" x14ac:dyDescent="0.25">
      <c r="B112" s="36" t="s">
        <v>2810</v>
      </c>
      <c r="C112" s="28" t="s">
        <v>799</v>
      </c>
      <c r="D112" s="84">
        <f>VLOOKUP($B112,Points_Table[],12,FALSE)</f>
        <v>1</v>
      </c>
      <c r="E112" s="84">
        <f>VLOOKUP($B112,Points_Table[],16,FALSE)</f>
        <v>5</v>
      </c>
      <c r="F112" s="29">
        <f>VLOOKUP($B112,Points_Table[],14,FALSE)</f>
        <v>2</v>
      </c>
    </row>
    <row r="113" spans="2:6" x14ac:dyDescent="0.25">
      <c r="B113" s="36" t="s">
        <v>2814</v>
      </c>
      <c r="C113" s="28" t="s">
        <v>800</v>
      </c>
      <c r="D113" s="84">
        <f>VLOOKUP($B113,Points_Table[],12,FALSE)</f>
        <v>1</v>
      </c>
      <c r="E113" s="84">
        <f>VLOOKUP($B113,Points_Table[],16,FALSE)</f>
        <v>5</v>
      </c>
      <c r="F113" s="29">
        <f>VLOOKUP($B113,Points_Table[],14,FALSE)</f>
        <v>2</v>
      </c>
    </row>
    <row r="114" spans="2:6" x14ac:dyDescent="0.25">
      <c r="B114" s="36" t="s">
        <v>3203</v>
      </c>
      <c r="C114" s="28" t="s">
        <v>801</v>
      </c>
      <c r="D114" s="84">
        <f>VLOOKUP($B114,Points_Table[],12,FALSE)</f>
        <v>2</v>
      </c>
      <c r="E114" s="84">
        <f>VLOOKUP($B114,Points_Table[],16,FALSE)</f>
        <v>5</v>
      </c>
      <c r="F114" s="29">
        <f>VLOOKUP($B114,Points_Table[],14,FALSE)</f>
        <v>2</v>
      </c>
    </row>
    <row r="115" spans="2:6" x14ac:dyDescent="0.25">
      <c r="B115" s="36" t="s">
        <v>3163</v>
      </c>
      <c r="C115" s="28" t="s">
        <v>1180</v>
      </c>
      <c r="D115" s="84">
        <f>VLOOKUP($B115,Points_Table[],12,FALSE)</f>
        <v>1</v>
      </c>
      <c r="E115" s="84">
        <f>VLOOKUP($B115,Points_Table[],16,FALSE)</f>
        <v>5</v>
      </c>
      <c r="F115" s="29">
        <f>VLOOKUP($B115,Points_Table[],14,FALSE)</f>
        <v>3</v>
      </c>
    </row>
    <row r="116" spans="2:6" x14ac:dyDescent="0.25">
      <c r="B116" s="36" t="s">
        <v>3030</v>
      </c>
      <c r="C116" s="28" t="s">
        <v>802</v>
      </c>
      <c r="D116" s="84">
        <f>VLOOKUP($B116,Points_Table[],12,FALSE)</f>
        <v>1</v>
      </c>
      <c r="E116" s="84">
        <f>VLOOKUP($B116,Points_Table[],16,FALSE)</f>
        <v>5</v>
      </c>
      <c r="F116" s="29">
        <f>VLOOKUP($B116,Points_Table[],14,FALSE)</f>
        <v>1</v>
      </c>
    </row>
    <row r="117" spans="2:6" x14ac:dyDescent="0.25">
      <c r="B117" s="36" t="s">
        <v>3043</v>
      </c>
      <c r="C117" s="28" t="s">
        <v>1181</v>
      </c>
      <c r="D117" s="84">
        <f>VLOOKUP($B117,Points_Table[],12,FALSE)</f>
        <v>1</v>
      </c>
      <c r="E117" s="84">
        <f>VLOOKUP($B117,Points_Table[],16,FALSE)</f>
        <v>5</v>
      </c>
      <c r="F117" s="29">
        <f>VLOOKUP($B117,Points_Table[],14,FALSE)</f>
        <v>3</v>
      </c>
    </row>
    <row r="118" spans="2:6" x14ac:dyDescent="0.25">
      <c r="B118" s="36" t="s">
        <v>2886</v>
      </c>
      <c r="C118" s="28" t="s">
        <v>803</v>
      </c>
      <c r="D118" s="84">
        <f>VLOOKUP($B118,Points_Table[],12,FALSE)</f>
        <v>2</v>
      </c>
      <c r="E118" s="84">
        <f>VLOOKUP($B118,Points_Table[],16,FALSE)</f>
        <v>5</v>
      </c>
      <c r="F118" s="29">
        <f>VLOOKUP($B118,Points_Table[],14,FALSE)</f>
        <v>2</v>
      </c>
    </row>
    <row r="119" spans="2:6" x14ac:dyDescent="0.25">
      <c r="B119" s="36" t="s">
        <v>2927</v>
      </c>
      <c r="C119" s="28" t="s">
        <v>1182</v>
      </c>
      <c r="D119" s="84">
        <f>VLOOKUP($B119,Points_Table[],12,FALSE)</f>
        <v>1</v>
      </c>
      <c r="E119" s="84">
        <f>VLOOKUP($B119,Points_Table[],16,FALSE)</f>
        <v>5</v>
      </c>
      <c r="F119" s="29">
        <f>VLOOKUP($B119,Points_Table[],14,FALSE)</f>
        <v>3</v>
      </c>
    </row>
    <row r="120" spans="2:6" x14ac:dyDescent="0.25">
      <c r="B120" s="36" t="s">
        <v>3223</v>
      </c>
      <c r="C120" s="28" t="s">
        <v>1183</v>
      </c>
      <c r="D120" s="84">
        <f>VLOOKUP($B120,Points_Table[],12,FALSE)</f>
        <v>1</v>
      </c>
      <c r="E120" s="84">
        <f>VLOOKUP($B120,Points_Table[],16,FALSE)</f>
        <v>5</v>
      </c>
      <c r="F120" s="29">
        <f>VLOOKUP($B120,Points_Table[],14,FALSE)</f>
        <v>3</v>
      </c>
    </row>
    <row r="121" spans="2:6" x14ac:dyDescent="0.25">
      <c r="B121" s="36" t="s">
        <v>2924</v>
      </c>
      <c r="C121" s="28" t="s">
        <v>804</v>
      </c>
      <c r="D121" s="84">
        <f>VLOOKUP($B121,Points_Table[],12,FALSE)</f>
        <v>2</v>
      </c>
      <c r="E121" s="84">
        <f>VLOOKUP($B121,Points_Table[],16,FALSE)</f>
        <v>5</v>
      </c>
      <c r="F121" s="29">
        <f>VLOOKUP($B121,Points_Table[],14,FALSE)</f>
        <v>2</v>
      </c>
    </row>
    <row r="122" spans="2:6" x14ac:dyDescent="0.25">
      <c r="B122" s="36" t="s">
        <v>3233</v>
      </c>
      <c r="C122" s="28" t="s">
        <v>805</v>
      </c>
      <c r="D122" s="84">
        <f>VLOOKUP($B122,Points_Table[],12,FALSE)</f>
        <v>2</v>
      </c>
      <c r="E122" s="84">
        <f>VLOOKUP($B122,Points_Table[],16,FALSE)</f>
        <v>1</v>
      </c>
      <c r="F122" s="29">
        <f>VLOOKUP($B122,Points_Table[],14,FALSE)</f>
        <v>2</v>
      </c>
    </row>
    <row r="123" spans="2:6" x14ac:dyDescent="0.25">
      <c r="B123" s="36" t="s">
        <v>3122</v>
      </c>
      <c r="C123" s="28" t="s">
        <v>1184</v>
      </c>
      <c r="D123" s="84">
        <f>VLOOKUP($B123,Points_Table[],12,FALSE)</f>
        <v>1</v>
      </c>
      <c r="E123" s="84">
        <f>VLOOKUP($B123,Points_Table[],16,FALSE)</f>
        <v>5</v>
      </c>
      <c r="F123" s="29">
        <f>VLOOKUP($B123,Points_Table[],14,FALSE)</f>
        <v>3</v>
      </c>
    </row>
    <row r="124" spans="2:6" x14ac:dyDescent="0.25">
      <c r="B124" s="36" t="s">
        <v>3411</v>
      </c>
      <c r="C124" s="28" t="s">
        <v>806</v>
      </c>
      <c r="D124" s="84">
        <f>VLOOKUP($B124,Points_Table[],12,FALSE)</f>
        <v>2</v>
      </c>
      <c r="E124" s="84">
        <f>VLOOKUP($B124,Points_Table[],16,FALSE)</f>
        <v>5</v>
      </c>
      <c r="F124" s="29">
        <f>VLOOKUP($B124,Points_Table[],14,FALSE)</f>
        <v>2</v>
      </c>
    </row>
    <row r="125" spans="2:6" x14ac:dyDescent="0.25">
      <c r="B125" s="36" t="s">
        <v>2847</v>
      </c>
      <c r="C125" s="28" t="s">
        <v>807</v>
      </c>
      <c r="D125" s="84">
        <f>VLOOKUP($B125,Points_Table[],12,FALSE)</f>
        <v>2</v>
      </c>
      <c r="E125" s="84">
        <f>VLOOKUP($B125,Points_Table[],16,FALSE)</f>
        <v>5</v>
      </c>
      <c r="F125" s="29">
        <f>VLOOKUP($B125,Points_Table[],14,FALSE)</f>
        <v>2</v>
      </c>
    </row>
    <row r="126" spans="2:6" x14ac:dyDescent="0.25">
      <c r="B126" s="36" t="s">
        <v>3269</v>
      </c>
      <c r="C126" s="28" t="s">
        <v>808</v>
      </c>
      <c r="D126" s="84">
        <f>VLOOKUP($B126,Points_Table[],12,FALSE)</f>
        <v>2</v>
      </c>
      <c r="E126" s="84">
        <f>VLOOKUP($B126,Points_Table[],16,FALSE)</f>
        <v>5</v>
      </c>
      <c r="F126" s="29">
        <f>VLOOKUP($B126,Points_Table[],14,FALSE)</f>
        <v>2</v>
      </c>
    </row>
    <row r="127" spans="2:6" x14ac:dyDescent="0.25">
      <c r="B127" s="36" t="s">
        <v>2790</v>
      </c>
      <c r="C127" s="28" t="s">
        <v>809</v>
      </c>
      <c r="D127" s="84">
        <f>VLOOKUP($B127,Points_Table[],12,FALSE)</f>
        <v>2</v>
      </c>
      <c r="E127" s="84">
        <f>VLOOKUP($B127,Points_Table[],16,FALSE)</f>
        <v>5</v>
      </c>
      <c r="F127" s="29">
        <f>VLOOKUP($B127,Points_Table[],14,FALSE)</f>
        <v>2</v>
      </c>
    </row>
    <row r="128" spans="2:6" x14ac:dyDescent="0.25">
      <c r="B128" s="36" t="s">
        <v>3320</v>
      </c>
      <c r="C128" s="28" t="s">
        <v>1185</v>
      </c>
      <c r="D128" s="84">
        <f>VLOOKUP($B128,Points_Table[],12,FALSE)</f>
        <v>1</v>
      </c>
      <c r="E128" s="84">
        <f>VLOOKUP($B128,Points_Table[],16,FALSE)</f>
        <v>5</v>
      </c>
      <c r="F128" s="29">
        <f>VLOOKUP($B128,Points_Table[],14,FALSE)</f>
        <v>3</v>
      </c>
    </row>
    <row r="129" spans="2:6" x14ac:dyDescent="0.25">
      <c r="B129" s="36" t="s">
        <v>3234</v>
      </c>
      <c r="C129" s="28" t="s">
        <v>810</v>
      </c>
      <c r="D129" s="84">
        <f>VLOOKUP($B129,Points_Table[],12,FALSE)</f>
        <v>1</v>
      </c>
      <c r="E129" s="84">
        <f>VLOOKUP($B129,Points_Table[],16,FALSE)</f>
        <v>5</v>
      </c>
      <c r="F129" s="29">
        <f>VLOOKUP($B129,Points_Table[],14,FALSE)</f>
        <v>2</v>
      </c>
    </row>
    <row r="130" spans="2:6" x14ac:dyDescent="0.25">
      <c r="B130" s="36" t="s">
        <v>3325</v>
      </c>
      <c r="C130" s="28" t="s">
        <v>1186</v>
      </c>
      <c r="D130" s="84">
        <f>VLOOKUP($B130,Points_Table[],12,FALSE)</f>
        <v>1</v>
      </c>
      <c r="E130" s="84">
        <f>VLOOKUP($B130,Points_Table[],16,FALSE)</f>
        <v>5</v>
      </c>
      <c r="F130" s="29">
        <f>VLOOKUP($B130,Points_Table[],14,FALSE)</f>
        <v>3</v>
      </c>
    </row>
    <row r="131" spans="2:6" x14ac:dyDescent="0.25">
      <c r="B131" s="36" t="s">
        <v>3333</v>
      </c>
      <c r="C131" s="28" t="s">
        <v>1187</v>
      </c>
      <c r="D131" s="84">
        <f>VLOOKUP($B131,Points_Table[],12,FALSE)</f>
        <v>1</v>
      </c>
      <c r="E131" s="84">
        <f>VLOOKUP($B131,Points_Table[],16,FALSE)</f>
        <v>5</v>
      </c>
      <c r="F131" s="29">
        <f>VLOOKUP($B131,Points_Table[],14,FALSE)</f>
        <v>3</v>
      </c>
    </row>
    <row r="132" spans="2:6" x14ac:dyDescent="0.25">
      <c r="B132" s="36" t="s">
        <v>3201</v>
      </c>
      <c r="C132" s="28" t="s">
        <v>811</v>
      </c>
      <c r="D132" s="84">
        <f>VLOOKUP($B132,Points_Table[],12,FALSE)</f>
        <v>1</v>
      </c>
      <c r="E132" s="84">
        <f>VLOOKUP($B132,Points_Table[],16,FALSE)</f>
        <v>0</v>
      </c>
      <c r="F132" s="29">
        <f>VLOOKUP($B132,Points_Table[],14,FALSE)</f>
        <v>1</v>
      </c>
    </row>
    <row r="133" spans="2:6" x14ac:dyDescent="0.25">
      <c r="B133" s="36" t="s">
        <v>3008</v>
      </c>
      <c r="C133" s="28" t="s">
        <v>812</v>
      </c>
      <c r="D133" s="84">
        <f>VLOOKUP($B133,Points_Table[],12,FALSE)</f>
        <v>2</v>
      </c>
      <c r="E133" s="84">
        <f>VLOOKUP($B133,Points_Table[],16,FALSE)</f>
        <v>5</v>
      </c>
      <c r="F133" s="29">
        <f>VLOOKUP($B133,Points_Table[],14,FALSE)</f>
        <v>2</v>
      </c>
    </row>
    <row r="134" spans="2:6" x14ac:dyDescent="0.25">
      <c r="B134" s="36" t="s">
        <v>3295</v>
      </c>
      <c r="C134" s="28" t="s">
        <v>813</v>
      </c>
      <c r="D134" s="84">
        <f>VLOOKUP($B134,Points_Table[],12,FALSE)</f>
        <v>4</v>
      </c>
      <c r="E134" s="84">
        <f>VLOOKUP($B134,Points_Table[],16,FALSE)</f>
        <v>5</v>
      </c>
      <c r="F134" s="29">
        <f>VLOOKUP($B134,Points_Table[],14,FALSE)</f>
        <v>2</v>
      </c>
    </row>
    <row r="135" spans="2:6" x14ac:dyDescent="0.25">
      <c r="B135" s="36" t="s">
        <v>3250</v>
      </c>
      <c r="C135" s="28" t="s">
        <v>814</v>
      </c>
      <c r="D135" s="84">
        <f>VLOOKUP($B135,Points_Table[],12,FALSE)</f>
        <v>2</v>
      </c>
      <c r="E135" s="84">
        <f>VLOOKUP($B135,Points_Table[],16,FALSE)</f>
        <v>5</v>
      </c>
      <c r="F135" s="29">
        <f>VLOOKUP($B135,Points_Table[],14,FALSE)</f>
        <v>2</v>
      </c>
    </row>
    <row r="136" spans="2:6" x14ac:dyDescent="0.25">
      <c r="B136" s="36" t="s">
        <v>3283</v>
      </c>
      <c r="C136" s="28" t="s">
        <v>815</v>
      </c>
      <c r="D136" s="84">
        <f>VLOOKUP($B136,Points_Table[],12,FALSE)</f>
        <v>1</v>
      </c>
      <c r="E136" s="84">
        <f>VLOOKUP($B136,Points_Table[],16,FALSE)</f>
        <v>5</v>
      </c>
      <c r="F136" s="29">
        <f>VLOOKUP($B136,Points_Table[],14,FALSE)</f>
        <v>2</v>
      </c>
    </row>
    <row r="137" spans="2:6" x14ac:dyDescent="0.25">
      <c r="B137" s="36" t="s">
        <v>3164</v>
      </c>
      <c r="C137" s="28" t="s">
        <v>1188</v>
      </c>
      <c r="D137" s="84">
        <f>VLOOKUP($B137,Points_Table[],12,FALSE)</f>
        <v>1</v>
      </c>
      <c r="E137" s="84">
        <f>VLOOKUP($B137,Points_Table[],16,FALSE)</f>
        <v>5</v>
      </c>
      <c r="F137" s="29">
        <f>VLOOKUP($B137,Points_Table[],14,FALSE)</f>
        <v>3</v>
      </c>
    </row>
    <row r="138" spans="2:6" x14ac:dyDescent="0.25">
      <c r="B138" s="36" t="s">
        <v>2887</v>
      </c>
      <c r="C138" s="28" t="s">
        <v>816</v>
      </c>
      <c r="D138" s="84">
        <f>VLOOKUP($B138,Points_Table[],12,FALSE)</f>
        <v>2</v>
      </c>
      <c r="E138" s="84">
        <f>VLOOKUP($B138,Points_Table[],16,FALSE)</f>
        <v>5</v>
      </c>
      <c r="F138" s="29">
        <f>VLOOKUP($B138,Points_Table[],14,FALSE)</f>
        <v>2</v>
      </c>
    </row>
    <row r="139" spans="2:6" x14ac:dyDescent="0.25">
      <c r="B139" s="36" t="s">
        <v>2978</v>
      </c>
      <c r="C139" s="28" t="s">
        <v>817</v>
      </c>
      <c r="D139" s="84">
        <f>VLOOKUP($B139,Points_Table[],12,FALSE)</f>
        <v>1</v>
      </c>
      <c r="E139" s="84">
        <f>VLOOKUP($B139,Points_Table[],16,FALSE)</f>
        <v>5</v>
      </c>
      <c r="F139" s="29">
        <f>VLOOKUP($B139,Points_Table[],14,FALSE)</f>
        <v>1</v>
      </c>
    </row>
    <row r="140" spans="2:6" x14ac:dyDescent="0.25">
      <c r="B140" s="36" t="s">
        <v>3423</v>
      </c>
      <c r="C140" s="28" t="s">
        <v>1189</v>
      </c>
      <c r="D140" s="84">
        <f>VLOOKUP($B140,Points_Table[],12,FALSE)</f>
        <v>1</v>
      </c>
      <c r="E140" s="84">
        <f>VLOOKUP($B140,Points_Table[],16,FALSE)</f>
        <v>5</v>
      </c>
      <c r="F140" s="29">
        <f>VLOOKUP($B140,Points_Table[],14,FALSE)</f>
        <v>3</v>
      </c>
    </row>
    <row r="141" spans="2:6" x14ac:dyDescent="0.25">
      <c r="B141" s="36" t="s">
        <v>2944</v>
      </c>
      <c r="C141" s="28" t="s">
        <v>818</v>
      </c>
      <c r="D141" s="84">
        <f>VLOOKUP($B141,Points_Table[],12,FALSE)</f>
        <v>2</v>
      </c>
      <c r="E141" s="84">
        <f>VLOOKUP($B141,Points_Table[],16,FALSE)</f>
        <v>5</v>
      </c>
      <c r="F141" s="29">
        <f>VLOOKUP($B141,Points_Table[],14,FALSE)</f>
        <v>2</v>
      </c>
    </row>
    <row r="142" spans="2:6" x14ac:dyDescent="0.25">
      <c r="B142" s="36" t="s">
        <v>2806</v>
      </c>
      <c r="C142" s="28" t="s">
        <v>819</v>
      </c>
      <c r="D142" s="84">
        <f>VLOOKUP($B142,Points_Table[],12,FALSE)</f>
        <v>2</v>
      </c>
      <c r="E142" s="84">
        <f>VLOOKUP($B142,Points_Table[],16,FALSE)</f>
        <v>5</v>
      </c>
      <c r="F142" s="29">
        <f>VLOOKUP($B142,Points_Table[],14,FALSE)</f>
        <v>2</v>
      </c>
    </row>
    <row r="143" spans="2:6" x14ac:dyDescent="0.25">
      <c r="B143" s="36" t="s">
        <v>3019</v>
      </c>
      <c r="C143" s="28" t="s">
        <v>820</v>
      </c>
      <c r="D143" s="84">
        <f>VLOOKUP($B143,Points_Table[],12,FALSE)</f>
        <v>1</v>
      </c>
      <c r="E143" s="84">
        <f>VLOOKUP($B143,Points_Table[],16,FALSE)</f>
        <v>5</v>
      </c>
      <c r="F143" s="29">
        <f>VLOOKUP($B143,Points_Table[],14,FALSE)</f>
        <v>2</v>
      </c>
    </row>
    <row r="144" spans="2:6" x14ac:dyDescent="0.25">
      <c r="B144" s="36" t="s">
        <v>3018</v>
      </c>
      <c r="C144" s="28" t="s">
        <v>821</v>
      </c>
      <c r="D144" s="84">
        <f>VLOOKUP($B144,Points_Table[],12,FALSE)</f>
        <v>2</v>
      </c>
      <c r="E144" s="84">
        <f>VLOOKUP($B144,Points_Table[],16,FALSE)</f>
        <v>5</v>
      </c>
      <c r="F144" s="29">
        <f>VLOOKUP($B144,Points_Table[],14,FALSE)</f>
        <v>2</v>
      </c>
    </row>
    <row r="145" spans="2:6" x14ac:dyDescent="0.25">
      <c r="B145" s="36" t="s">
        <v>3297</v>
      </c>
      <c r="C145" s="28" t="s">
        <v>822</v>
      </c>
      <c r="D145" s="84">
        <f>VLOOKUP($B145,Points_Table[],12,FALSE)</f>
        <v>2</v>
      </c>
      <c r="E145" s="84">
        <f>VLOOKUP($B145,Points_Table[],16,FALSE)</f>
        <v>5</v>
      </c>
      <c r="F145" s="29">
        <f>VLOOKUP($B145,Points_Table[],14,FALSE)</f>
        <v>2</v>
      </c>
    </row>
    <row r="146" spans="2:6" x14ac:dyDescent="0.25">
      <c r="B146" s="36" t="s">
        <v>2894</v>
      </c>
      <c r="C146" s="28" t="s">
        <v>823</v>
      </c>
      <c r="D146" s="84">
        <f>VLOOKUP($B146,Points_Table[],12,FALSE)</f>
        <v>1</v>
      </c>
      <c r="E146" s="84">
        <f>VLOOKUP($B146,Points_Table[],16,FALSE)</f>
        <v>5</v>
      </c>
      <c r="F146" s="29">
        <f>VLOOKUP($B146,Points_Table[],14,FALSE)</f>
        <v>1</v>
      </c>
    </row>
    <row r="147" spans="2:6" x14ac:dyDescent="0.25">
      <c r="B147" s="36" t="s">
        <v>2925</v>
      </c>
      <c r="C147" s="28" t="s">
        <v>824</v>
      </c>
      <c r="D147" s="84">
        <f>VLOOKUP($B147,Points_Table[],12,FALSE)</f>
        <v>1</v>
      </c>
      <c r="E147" s="84">
        <f>VLOOKUP($B147,Points_Table[],16,FALSE)</f>
        <v>5</v>
      </c>
      <c r="F147" s="29">
        <f>VLOOKUP($B147,Points_Table[],14,FALSE)</f>
        <v>2</v>
      </c>
    </row>
    <row r="148" spans="2:6" x14ac:dyDescent="0.25">
      <c r="B148" s="36" t="s">
        <v>2816</v>
      </c>
      <c r="C148" s="28" t="s">
        <v>825</v>
      </c>
      <c r="D148" s="84">
        <f>VLOOKUP($B148,Points_Table[],12,FALSE)</f>
        <v>2</v>
      </c>
      <c r="E148" s="84">
        <f>VLOOKUP($B148,Points_Table[],16,FALSE)</f>
        <v>3</v>
      </c>
      <c r="F148" s="29">
        <f>VLOOKUP($B148,Points_Table[],14,FALSE)</f>
        <v>2</v>
      </c>
    </row>
    <row r="149" spans="2:6" x14ac:dyDescent="0.25">
      <c r="B149" s="36" t="s">
        <v>3023</v>
      </c>
      <c r="C149" s="28" t="s">
        <v>826</v>
      </c>
      <c r="D149" s="84">
        <f>VLOOKUP($B149,Points_Table[],12,FALSE)</f>
        <v>2</v>
      </c>
      <c r="E149" s="84">
        <f>VLOOKUP($B149,Points_Table[],16,FALSE)</f>
        <v>5</v>
      </c>
      <c r="F149" s="29">
        <f>VLOOKUP($B149,Points_Table[],14,FALSE)</f>
        <v>2</v>
      </c>
    </row>
    <row r="150" spans="2:6" x14ac:dyDescent="0.25">
      <c r="B150" s="36" t="s">
        <v>3430</v>
      </c>
      <c r="C150" s="28" t="s">
        <v>1190</v>
      </c>
      <c r="D150" s="84">
        <f>VLOOKUP($B150,Points_Table[],12,FALSE)</f>
        <v>1</v>
      </c>
      <c r="E150" s="84">
        <f>VLOOKUP($B150,Points_Table[],16,FALSE)</f>
        <v>5</v>
      </c>
      <c r="F150" s="29">
        <f>VLOOKUP($B150,Points_Table[],14,FALSE)</f>
        <v>3</v>
      </c>
    </row>
    <row r="151" spans="2:6" x14ac:dyDescent="0.25">
      <c r="B151" s="36" t="s">
        <v>2991</v>
      </c>
      <c r="C151" s="28" t="s">
        <v>827</v>
      </c>
      <c r="D151" s="84">
        <f>VLOOKUP($B151,Points_Table[],12,FALSE)</f>
        <v>2</v>
      </c>
      <c r="E151" s="84">
        <f>VLOOKUP($B151,Points_Table[],16,FALSE)</f>
        <v>5</v>
      </c>
      <c r="F151" s="29">
        <f>VLOOKUP($B151,Points_Table[],14,FALSE)</f>
        <v>1</v>
      </c>
    </row>
    <row r="152" spans="2:6" x14ac:dyDescent="0.25">
      <c r="B152" s="36" t="s">
        <v>2904</v>
      </c>
      <c r="C152" s="28" t="s">
        <v>828</v>
      </c>
      <c r="D152" s="84">
        <f>VLOOKUP($B152,Points_Table[],12,FALSE)</f>
        <v>3</v>
      </c>
      <c r="E152" s="84">
        <f>VLOOKUP($B152,Points_Table[],16,FALSE)</f>
        <v>5</v>
      </c>
      <c r="F152" s="29">
        <f>VLOOKUP($B152,Points_Table[],14,FALSE)</f>
        <v>2</v>
      </c>
    </row>
    <row r="153" spans="2:6" x14ac:dyDescent="0.25">
      <c r="B153" s="36" t="s">
        <v>2892</v>
      </c>
      <c r="C153" s="28" t="s">
        <v>829</v>
      </c>
      <c r="D153" s="84">
        <f>VLOOKUP($B153,Points_Table[],12,FALSE)</f>
        <v>2</v>
      </c>
      <c r="E153" s="84">
        <f>VLOOKUP($B153,Points_Table[],16,FALSE)</f>
        <v>5</v>
      </c>
      <c r="F153" s="29">
        <f>VLOOKUP($B153,Points_Table[],14,FALSE)</f>
        <v>1</v>
      </c>
    </row>
    <row r="154" spans="2:6" x14ac:dyDescent="0.25">
      <c r="B154" s="36" t="s">
        <v>3374</v>
      </c>
      <c r="C154" s="28" t="s">
        <v>830</v>
      </c>
      <c r="D154" s="84">
        <f>VLOOKUP($B154,Points_Table[],12,FALSE)</f>
        <v>2</v>
      </c>
      <c r="E154" s="84">
        <f>VLOOKUP($B154,Points_Table[],16,FALSE)</f>
        <v>5</v>
      </c>
      <c r="F154" s="29">
        <f>VLOOKUP($B154,Points_Table[],14,FALSE)</f>
        <v>2</v>
      </c>
    </row>
    <row r="155" spans="2:6" x14ac:dyDescent="0.25">
      <c r="B155" s="36" t="s">
        <v>3260</v>
      </c>
      <c r="C155" s="28" t="s">
        <v>831</v>
      </c>
      <c r="D155" s="84">
        <f>VLOOKUP($B155,Points_Table[],12,FALSE)</f>
        <v>1</v>
      </c>
      <c r="E155" s="84">
        <f>VLOOKUP($B155,Points_Table[],16,FALSE)</f>
        <v>5</v>
      </c>
      <c r="F155" s="29">
        <f>VLOOKUP($B155,Points_Table[],14,FALSE)</f>
        <v>2</v>
      </c>
    </row>
    <row r="156" spans="2:6" x14ac:dyDescent="0.25">
      <c r="B156" s="36" t="s">
        <v>3473</v>
      </c>
      <c r="C156" s="28" t="s">
        <v>832</v>
      </c>
      <c r="D156" s="84">
        <f>VLOOKUP($B156,Points_Table[],12,FALSE)</f>
        <v>2</v>
      </c>
      <c r="E156" s="84">
        <f>VLOOKUP($B156,Points_Table[],16,FALSE)</f>
        <v>5</v>
      </c>
      <c r="F156" s="29">
        <f>VLOOKUP($B156,Points_Table[],14,FALSE)</f>
        <v>2</v>
      </c>
    </row>
    <row r="157" spans="2:6" x14ac:dyDescent="0.25">
      <c r="B157" s="36" t="s">
        <v>2848</v>
      </c>
      <c r="C157" s="28" t="s">
        <v>833</v>
      </c>
      <c r="D157" s="84">
        <f>VLOOKUP($B157,Points_Table[],12,FALSE)</f>
        <v>4</v>
      </c>
      <c r="E157" s="84">
        <f>VLOOKUP($B157,Points_Table[],16,FALSE)</f>
        <v>5</v>
      </c>
      <c r="F157" s="29">
        <f>VLOOKUP($B157,Points_Table[],14,FALSE)</f>
        <v>2</v>
      </c>
    </row>
    <row r="158" spans="2:6" x14ac:dyDescent="0.25">
      <c r="B158" s="36" t="s">
        <v>2920</v>
      </c>
      <c r="C158" s="28" t="s">
        <v>1191</v>
      </c>
      <c r="D158" s="84">
        <f>VLOOKUP($B158,Points_Table[],12,FALSE)</f>
        <v>1</v>
      </c>
      <c r="E158" s="84">
        <f>VLOOKUP($B158,Points_Table[],16,FALSE)</f>
        <v>5</v>
      </c>
      <c r="F158" s="29">
        <f>VLOOKUP($B158,Points_Table[],14,FALSE)</f>
        <v>3</v>
      </c>
    </row>
    <row r="159" spans="2:6" x14ac:dyDescent="0.25">
      <c r="B159" s="36" t="s">
        <v>3154</v>
      </c>
      <c r="C159" s="28" t="s">
        <v>834</v>
      </c>
      <c r="D159" s="84">
        <f>VLOOKUP($B159,Points_Table[],12,FALSE)</f>
        <v>1</v>
      </c>
      <c r="E159" s="84">
        <f>VLOOKUP($B159,Points_Table[],16,FALSE)</f>
        <v>5</v>
      </c>
      <c r="F159" s="29">
        <f>VLOOKUP($B159,Points_Table[],14,FALSE)</f>
        <v>2</v>
      </c>
    </row>
    <row r="160" spans="2:6" x14ac:dyDescent="0.25">
      <c r="B160" s="36" t="s">
        <v>3213</v>
      </c>
      <c r="C160" s="28" t="s">
        <v>1192</v>
      </c>
      <c r="D160" s="84">
        <f>VLOOKUP($B160,Points_Table[],12,FALSE)</f>
        <v>1</v>
      </c>
      <c r="E160" s="84">
        <f>VLOOKUP($B160,Points_Table[],16,FALSE)</f>
        <v>5</v>
      </c>
      <c r="F160" s="29">
        <f>VLOOKUP($B160,Points_Table[],14,FALSE)</f>
        <v>3</v>
      </c>
    </row>
    <row r="161" spans="2:6" x14ac:dyDescent="0.25">
      <c r="B161" s="36" t="s">
        <v>3313</v>
      </c>
      <c r="C161" s="28" t="s">
        <v>1193</v>
      </c>
      <c r="D161" s="84">
        <f>VLOOKUP($B161,Points_Table[],12,FALSE)</f>
        <v>3</v>
      </c>
      <c r="E161" s="84">
        <f>VLOOKUP($B161,Points_Table[],16,FALSE)</f>
        <v>5</v>
      </c>
      <c r="F161" s="29">
        <f>VLOOKUP($B161,Points_Table[],14,FALSE)</f>
        <v>3</v>
      </c>
    </row>
    <row r="162" spans="2:6" x14ac:dyDescent="0.25">
      <c r="B162" s="36" t="s">
        <v>3034</v>
      </c>
      <c r="C162" s="28" t="s">
        <v>835</v>
      </c>
      <c r="D162" s="84">
        <f>VLOOKUP($B162,Points_Table[],12,FALSE)</f>
        <v>3</v>
      </c>
      <c r="E162" s="84">
        <f>VLOOKUP($B162,Points_Table[],16,FALSE)</f>
        <v>5</v>
      </c>
      <c r="F162" s="29">
        <f>VLOOKUP($B162,Points_Table[],14,FALSE)</f>
        <v>2</v>
      </c>
    </row>
    <row r="163" spans="2:6" x14ac:dyDescent="0.25">
      <c r="B163" s="36" t="s">
        <v>3329</v>
      </c>
      <c r="C163" s="28" t="s">
        <v>1194</v>
      </c>
      <c r="D163" s="84">
        <f>VLOOKUP($B163,Points_Table[],12,FALSE)</f>
        <v>1</v>
      </c>
      <c r="E163" s="84">
        <f>VLOOKUP($B163,Points_Table[],16,FALSE)</f>
        <v>5</v>
      </c>
      <c r="F163" s="29">
        <f>VLOOKUP($B163,Points_Table[],14,FALSE)</f>
        <v>3</v>
      </c>
    </row>
    <row r="164" spans="2:6" x14ac:dyDescent="0.25">
      <c r="B164" s="36" t="s">
        <v>3057</v>
      </c>
      <c r="C164" s="28" t="s">
        <v>1195</v>
      </c>
      <c r="D164" s="84">
        <f>VLOOKUP($B164,Points_Table[],12,FALSE)</f>
        <v>1</v>
      </c>
      <c r="E164" s="84">
        <f>VLOOKUP($B164,Points_Table[],16,FALSE)</f>
        <v>5</v>
      </c>
      <c r="F164" s="29">
        <f>VLOOKUP($B164,Points_Table[],14,FALSE)</f>
        <v>3</v>
      </c>
    </row>
    <row r="165" spans="2:6" x14ac:dyDescent="0.25">
      <c r="B165" s="36" t="s">
        <v>3311</v>
      </c>
      <c r="C165" s="28" t="s">
        <v>1196</v>
      </c>
      <c r="D165" s="84">
        <f>VLOOKUP($B165,Points_Table[],12,FALSE)</f>
        <v>1</v>
      </c>
      <c r="E165" s="84">
        <f>VLOOKUP($B165,Points_Table[],16,FALSE)</f>
        <v>5</v>
      </c>
      <c r="F165" s="29">
        <f>VLOOKUP($B165,Points_Table[],14,FALSE)</f>
        <v>3</v>
      </c>
    </row>
    <row r="166" spans="2:6" x14ac:dyDescent="0.25">
      <c r="B166" s="36" t="s">
        <v>3353</v>
      </c>
      <c r="C166" s="28" t="s">
        <v>1197</v>
      </c>
      <c r="D166" s="84">
        <f>VLOOKUP($B166,Points_Table[],12,FALSE)</f>
        <v>3</v>
      </c>
      <c r="E166" s="84">
        <f>VLOOKUP($B166,Points_Table[],16,FALSE)</f>
        <v>5</v>
      </c>
      <c r="F166" s="29">
        <f>VLOOKUP($B166,Points_Table[],14,FALSE)</f>
        <v>3</v>
      </c>
    </row>
    <row r="167" spans="2:6" x14ac:dyDescent="0.25">
      <c r="B167" s="36" t="s">
        <v>3230</v>
      </c>
      <c r="C167" s="28" t="s">
        <v>836</v>
      </c>
      <c r="D167" s="84">
        <f>VLOOKUP($B167,Points_Table[],12,FALSE)</f>
        <v>5</v>
      </c>
      <c r="E167" s="84">
        <f>VLOOKUP($B167,Points_Table[],16,FALSE)</f>
        <v>5</v>
      </c>
      <c r="F167" s="29">
        <f>VLOOKUP($B167,Points_Table[],14,FALSE)</f>
        <v>2</v>
      </c>
    </row>
    <row r="168" spans="2:6" x14ac:dyDescent="0.25">
      <c r="B168" s="36" t="s">
        <v>3041</v>
      </c>
      <c r="C168" s="28" t="s">
        <v>837</v>
      </c>
      <c r="D168" s="84">
        <f>VLOOKUP($B168,Points_Table[],12,FALSE)</f>
        <v>2</v>
      </c>
      <c r="E168" s="84">
        <f>VLOOKUP($B168,Points_Table[],16,FALSE)</f>
        <v>5</v>
      </c>
      <c r="F168" s="29">
        <f>VLOOKUP($B168,Points_Table[],14,FALSE)</f>
        <v>2</v>
      </c>
    </row>
    <row r="169" spans="2:6" x14ac:dyDescent="0.25">
      <c r="B169" s="36" t="s">
        <v>3073</v>
      </c>
      <c r="C169" s="28" t="s">
        <v>1198</v>
      </c>
      <c r="D169" s="84">
        <f>VLOOKUP($B169,Points_Table[],12,FALSE)</f>
        <v>1</v>
      </c>
      <c r="E169" s="84">
        <f>VLOOKUP($B169,Points_Table[],16,FALSE)</f>
        <v>5</v>
      </c>
      <c r="F169" s="29">
        <f>VLOOKUP($B169,Points_Table[],14,FALSE)</f>
        <v>3</v>
      </c>
    </row>
    <row r="170" spans="2:6" x14ac:dyDescent="0.25">
      <c r="B170" s="36" t="s">
        <v>3137</v>
      </c>
      <c r="C170" s="28" t="s">
        <v>838</v>
      </c>
      <c r="D170" s="84">
        <f>VLOOKUP($B170,Points_Table[],12,FALSE)</f>
        <v>1</v>
      </c>
      <c r="E170" s="84">
        <f>VLOOKUP($B170,Points_Table[],16,FALSE)</f>
        <v>5</v>
      </c>
      <c r="F170" s="29">
        <f>VLOOKUP($B170,Points_Table[],14,FALSE)</f>
        <v>2</v>
      </c>
    </row>
    <row r="171" spans="2:6" x14ac:dyDescent="0.25">
      <c r="B171" s="36" t="s">
        <v>3090</v>
      </c>
      <c r="C171" s="28" t="s">
        <v>1199</v>
      </c>
      <c r="D171" s="84">
        <f>VLOOKUP($B171,Points_Table[],12,FALSE)</f>
        <v>1</v>
      </c>
      <c r="E171" s="84">
        <f>VLOOKUP($B171,Points_Table[],16,FALSE)</f>
        <v>5</v>
      </c>
      <c r="F171" s="29">
        <f>VLOOKUP($B171,Points_Table[],14,FALSE)</f>
        <v>3</v>
      </c>
    </row>
    <row r="172" spans="2:6" x14ac:dyDescent="0.25">
      <c r="B172" s="36" t="s">
        <v>3425</v>
      </c>
      <c r="C172" s="28" t="s">
        <v>1200</v>
      </c>
      <c r="D172" s="84">
        <f>VLOOKUP($B172,Points_Table[],12,FALSE)</f>
        <v>2</v>
      </c>
      <c r="E172" s="84">
        <f>VLOOKUP($B172,Points_Table[],16,FALSE)</f>
        <v>5</v>
      </c>
      <c r="F172" s="29">
        <f>VLOOKUP($B172,Points_Table[],14,FALSE)</f>
        <v>3</v>
      </c>
    </row>
    <row r="173" spans="2:6" x14ac:dyDescent="0.25">
      <c r="B173" s="36" t="s">
        <v>3351</v>
      </c>
      <c r="C173" s="28" t="s">
        <v>1201</v>
      </c>
      <c r="D173" s="84">
        <f>VLOOKUP($B173,Points_Table[],12,FALSE)</f>
        <v>1</v>
      </c>
      <c r="E173" s="84">
        <f>VLOOKUP($B173,Points_Table[],16,FALSE)</f>
        <v>5</v>
      </c>
      <c r="F173" s="29">
        <f>VLOOKUP($B173,Points_Table[],14,FALSE)</f>
        <v>3</v>
      </c>
    </row>
    <row r="174" spans="2:6" x14ac:dyDescent="0.25">
      <c r="B174" s="36" t="s">
        <v>2929</v>
      </c>
      <c r="C174" s="28" t="s">
        <v>1202</v>
      </c>
      <c r="D174" s="84">
        <f>VLOOKUP($B174,Points_Table[],12,FALSE)</f>
        <v>1</v>
      </c>
      <c r="E174" s="84">
        <f>VLOOKUP($B174,Points_Table[],16,FALSE)</f>
        <v>5</v>
      </c>
      <c r="F174" s="29">
        <f>VLOOKUP($B174,Points_Table[],14,FALSE)</f>
        <v>3</v>
      </c>
    </row>
    <row r="175" spans="2:6" x14ac:dyDescent="0.25">
      <c r="B175" s="36" t="s">
        <v>3433</v>
      </c>
      <c r="C175" s="28" t="s">
        <v>1203</v>
      </c>
      <c r="D175" s="84">
        <f>VLOOKUP($B175,Points_Table[],12,FALSE)</f>
        <v>1</v>
      </c>
      <c r="E175" s="84">
        <f>VLOOKUP($B175,Points_Table[],16,FALSE)</f>
        <v>5</v>
      </c>
      <c r="F175" s="29">
        <f>VLOOKUP($B175,Points_Table[],14,FALSE)</f>
        <v>3</v>
      </c>
    </row>
    <row r="176" spans="2:6" x14ac:dyDescent="0.25">
      <c r="B176" s="36" t="s">
        <v>3251</v>
      </c>
      <c r="C176" s="28" t="s">
        <v>1204</v>
      </c>
      <c r="D176" s="84">
        <f>VLOOKUP($B176,Points_Table[],12,FALSE)</f>
        <v>2</v>
      </c>
      <c r="E176" s="84">
        <f>VLOOKUP($B176,Points_Table[],16,FALSE)</f>
        <v>5</v>
      </c>
      <c r="F176" s="29">
        <f>VLOOKUP($B176,Points_Table[],14,FALSE)</f>
        <v>3</v>
      </c>
    </row>
    <row r="177" spans="2:6" x14ac:dyDescent="0.25">
      <c r="B177" s="36" t="s">
        <v>3194</v>
      </c>
      <c r="C177" s="28" t="s">
        <v>839</v>
      </c>
      <c r="D177" s="84">
        <f>VLOOKUP($B177,Points_Table[],12,FALSE)</f>
        <v>1</v>
      </c>
      <c r="E177" s="84">
        <f>VLOOKUP($B177,Points_Table[],16,FALSE)</f>
        <v>5</v>
      </c>
      <c r="F177" s="29">
        <f>VLOOKUP($B177,Points_Table[],14,FALSE)</f>
        <v>2</v>
      </c>
    </row>
    <row r="178" spans="2:6" x14ac:dyDescent="0.25">
      <c r="B178" s="36" t="s">
        <v>3247</v>
      </c>
      <c r="C178" s="28" t="s">
        <v>840</v>
      </c>
      <c r="D178" s="84">
        <f>VLOOKUP($B178,Points_Table[],12,FALSE)</f>
        <v>2</v>
      </c>
      <c r="E178" s="84">
        <f>VLOOKUP($B178,Points_Table[],16,FALSE)</f>
        <v>5</v>
      </c>
      <c r="F178" s="29">
        <f>VLOOKUP($B178,Points_Table[],14,FALSE)</f>
        <v>2</v>
      </c>
    </row>
    <row r="179" spans="2:6" x14ac:dyDescent="0.25">
      <c r="B179" s="36" t="s">
        <v>2971</v>
      </c>
      <c r="C179" s="28" t="s">
        <v>841</v>
      </c>
      <c r="D179" s="84">
        <f>VLOOKUP($B179,Points_Table[],12,FALSE)</f>
        <v>3</v>
      </c>
      <c r="E179" s="84">
        <f>VLOOKUP($B179,Points_Table[],16,FALSE)</f>
        <v>5</v>
      </c>
      <c r="F179" s="29">
        <f>VLOOKUP($B179,Points_Table[],14,FALSE)</f>
        <v>2</v>
      </c>
    </row>
    <row r="180" spans="2:6" x14ac:dyDescent="0.25">
      <c r="B180" s="36" t="s">
        <v>3361</v>
      </c>
      <c r="C180" s="28" t="s">
        <v>842</v>
      </c>
      <c r="D180" s="84">
        <f>VLOOKUP($B180,Points_Table[],12,FALSE)</f>
        <v>1</v>
      </c>
      <c r="E180" s="84">
        <f>VLOOKUP($B180,Points_Table[],16,FALSE)</f>
        <v>5</v>
      </c>
      <c r="F180" s="29">
        <f>VLOOKUP($B180,Points_Table[],14,FALSE)</f>
        <v>2</v>
      </c>
    </row>
    <row r="181" spans="2:6" x14ac:dyDescent="0.25">
      <c r="B181" s="36" t="s">
        <v>2945</v>
      </c>
      <c r="C181" s="28" t="s">
        <v>843</v>
      </c>
      <c r="D181" s="84">
        <f>VLOOKUP($B181,Points_Table[],12,FALSE)</f>
        <v>2</v>
      </c>
      <c r="E181" s="84">
        <f>VLOOKUP($B181,Points_Table[],16,FALSE)</f>
        <v>5</v>
      </c>
      <c r="F181" s="29">
        <f>VLOOKUP($B181,Points_Table[],14,FALSE)</f>
        <v>2</v>
      </c>
    </row>
    <row r="182" spans="2:6" x14ac:dyDescent="0.25">
      <c r="B182" s="36" t="s">
        <v>3389</v>
      </c>
      <c r="C182" s="28" t="s">
        <v>844</v>
      </c>
      <c r="D182" s="84">
        <f>VLOOKUP($B182,Points_Table[],12,FALSE)</f>
        <v>3</v>
      </c>
      <c r="E182" s="84">
        <f>VLOOKUP($B182,Points_Table[],16,FALSE)</f>
        <v>5</v>
      </c>
      <c r="F182" s="29">
        <f>VLOOKUP($B182,Points_Table[],14,FALSE)</f>
        <v>2</v>
      </c>
    </row>
    <row r="183" spans="2:6" x14ac:dyDescent="0.25">
      <c r="B183" s="36" t="s">
        <v>2824</v>
      </c>
      <c r="C183" s="28" t="s">
        <v>1205</v>
      </c>
      <c r="D183" s="84">
        <f>VLOOKUP($B183,Points_Table[],12,FALSE)</f>
        <v>1</v>
      </c>
      <c r="E183" s="84">
        <f>VLOOKUP($B183,Points_Table[],16,FALSE)</f>
        <v>3</v>
      </c>
      <c r="F183" s="29">
        <f>VLOOKUP($B183,Points_Table[],14,FALSE)</f>
        <v>2</v>
      </c>
    </row>
    <row r="184" spans="2:6" x14ac:dyDescent="0.25">
      <c r="B184" s="36" t="s">
        <v>2860</v>
      </c>
      <c r="C184" s="28" t="s">
        <v>845</v>
      </c>
      <c r="D184" s="84">
        <f>VLOOKUP($B184,Points_Table[],12,FALSE)</f>
        <v>2</v>
      </c>
      <c r="E184" s="84">
        <f>VLOOKUP($B184,Points_Table[],16,FALSE)</f>
        <v>5</v>
      </c>
      <c r="F184" s="29">
        <f>VLOOKUP($B184,Points_Table[],14,FALSE)</f>
        <v>2</v>
      </c>
    </row>
    <row r="185" spans="2:6" x14ac:dyDescent="0.25">
      <c r="B185" s="36" t="s">
        <v>2862</v>
      </c>
      <c r="C185" s="28" t="s">
        <v>846</v>
      </c>
      <c r="D185" s="84">
        <f>VLOOKUP($B185,Points_Table[],12,FALSE)</f>
        <v>2</v>
      </c>
      <c r="E185" s="84">
        <f>VLOOKUP($B185,Points_Table[],16,FALSE)</f>
        <v>5</v>
      </c>
      <c r="F185" s="29">
        <f>VLOOKUP($B185,Points_Table[],14,FALSE)</f>
        <v>2</v>
      </c>
    </row>
    <row r="186" spans="2:6" x14ac:dyDescent="0.25">
      <c r="B186" s="36" t="s">
        <v>3070</v>
      </c>
      <c r="C186" s="28" t="s">
        <v>847</v>
      </c>
      <c r="D186" s="84">
        <f>VLOOKUP($B186,Points_Table[],12,FALSE)</f>
        <v>3</v>
      </c>
      <c r="E186" s="84">
        <f>VLOOKUP($B186,Points_Table[],16,FALSE)</f>
        <v>5</v>
      </c>
      <c r="F186" s="29">
        <f>VLOOKUP($B186,Points_Table[],14,FALSE)</f>
        <v>2</v>
      </c>
    </row>
    <row r="187" spans="2:6" x14ac:dyDescent="0.25">
      <c r="B187" s="36" t="s">
        <v>3435</v>
      </c>
      <c r="C187" s="28" t="s">
        <v>1206</v>
      </c>
      <c r="D187" s="84">
        <f>VLOOKUP($B187,Points_Table[],12,FALSE)</f>
        <v>4</v>
      </c>
      <c r="E187" s="84">
        <f>VLOOKUP($B187,Points_Table[],16,FALSE)</f>
        <v>5</v>
      </c>
      <c r="F187" s="29">
        <f>VLOOKUP($B187,Points_Table[],14,FALSE)</f>
        <v>3</v>
      </c>
    </row>
    <row r="188" spans="2:6" x14ac:dyDescent="0.25">
      <c r="B188" s="36" t="s">
        <v>3319</v>
      </c>
      <c r="C188" s="28" t="s">
        <v>1207</v>
      </c>
      <c r="D188" s="84">
        <f>VLOOKUP($B188,Points_Table[],12,FALSE)</f>
        <v>1</v>
      </c>
      <c r="E188" s="84">
        <f>VLOOKUP($B188,Points_Table[],16,FALSE)</f>
        <v>5</v>
      </c>
      <c r="F188" s="29">
        <f>VLOOKUP($B188,Points_Table[],14,FALSE)</f>
        <v>3</v>
      </c>
    </row>
    <row r="189" spans="2:6" x14ac:dyDescent="0.25">
      <c r="B189" s="36" t="s">
        <v>2931</v>
      </c>
      <c r="C189" s="28" t="s">
        <v>848</v>
      </c>
      <c r="D189" s="84">
        <f>VLOOKUP($B189,Points_Table[],12,FALSE)</f>
        <v>2</v>
      </c>
      <c r="E189" s="84">
        <f>VLOOKUP($B189,Points_Table[],16,FALSE)</f>
        <v>5</v>
      </c>
      <c r="F189" s="29">
        <f>VLOOKUP($B189,Points_Table[],14,FALSE)</f>
        <v>2</v>
      </c>
    </row>
    <row r="190" spans="2:6" x14ac:dyDescent="0.25">
      <c r="B190" s="36" t="s">
        <v>3140</v>
      </c>
      <c r="C190" s="28" t="s">
        <v>849</v>
      </c>
      <c r="D190" s="84">
        <f>VLOOKUP($B190,Points_Table[],12,FALSE)</f>
        <v>1</v>
      </c>
      <c r="E190" s="84">
        <f>VLOOKUP($B190,Points_Table[],16,FALSE)</f>
        <v>5</v>
      </c>
      <c r="F190" s="29">
        <f>VLOOKUP($B190,Points_Table[],14,FALSE)</f>
        <v>1</v>
      </c>
    </row>
    <row r="191" spans="2:6" x14ac:dyDescent="0.25">
      <c r="B191" s="36" t="s">
        <v>3040</v>
      </c>
      <c r="C191" s="28" t="s">
        <v>1208</v>
      </c>
      <c r="D191" s="84">
        <f>VLOOKUP($B191,Points_Table[],12,FALSE)</f>
        <v>1</v>
      </c>
      <c r="E191" s="84">
        <f>VLOOKUP($B191,Points_Table[],16,FALSE)</f>
        <v>5</v>
      </c>
      <c r="F191" s="29">
        <f>VLOOKUP($B191,Points_Table[],14,FALSE)</f>
        <v>3</v>
      </c>
    </row>
    <row r="192" spans="2:6" x14ac:dyDescent="0.25">
      <c r="B192" s="36" t="s">
        <v>2850</v>
      </c>
      <c r="C192" s="28" t="s">
        <v>850</v>
      </c>
      <c r="D192" s="84">
        <f>VLOOKUP($B192,Points_Table[],12,FALSE)</f>
        <v>2</v>
      </c>
      <c r="E192" s="84">
        <f>VLOOKUP($B192,Points_Table[],16,FALSE)</f>
        <v>5</v>
      </c>
      <c r="F192" s="29">
        <f>VLOOKUP($B192,Points_Table[],14,FALSE)</f>
        <v>2</v>
      </c>
    </row>
    <row r="193" spans="2:6" x14ac:dyDescent="0.25">
      <c r="B193" s="36" t="s">
        <v>3360</v>
      </c>
      <c r="C193" s="28" t="s">
        <v>851</v>
      </c>
      <c r="D193" s="84">
        <f>VLOOKUP($B193,Points_Table[],12,FALSE)</f>
        <v>4</v>
      </c>
      <c r="E193" s="84">
        <f>VLOOKUP($B193,Points_Table[],16,FALSE)</f>
        <v>5</v>
      </c>
      <c r="F193" s="29">
        <f>VLOOKUP($B193,Points_Table[],14,FALSE)</f>
        <v>2</v>
      </c>
    </row>
    <row r="194" spans="2:6" x14ac:dyDescent="0.25">
      <c r="B194" s="36" t="s">
        <v>3108</v>
      </c>
      <c r="C194" s="28" t="s">
        <v>1209</v>
      </c>
      <c r="D194" s="84">
        <f>VLOOKUP($B194,Points_Table[],12,FALSE)</f>
        <v>2</v>
      </c>
      <c r="E194" s="84">
        <f>VLOOKUP($B194,Points_Table[],16,FALSE)</f>
        <v>5</v>
      </c>
      <c r="F194" s="29">
        <f>VLOOKUP($B194,Points_Table[],14,FALSE)</f>
        <v>3</v>
      </c>
    </row>
    <row r="195" spans="2:6" x14ac:dyDescent="0.25">
      <c r="B195" s="36" t="s">
        <v>3145</v>
      </c>
      <c r="C195" s="28" t="s">
        <v>1210</v>
      </c>
      <c r="D195" s="84">
        <f>VLOOKUP($B195,Points_Table[],12,FALSE)</f>
        <v>1</v>
      </c>
      <c r="E195" s="84">
        <f>VLOOKUP($B195,Points_Table[],16,FALSE)</f>
        <v>5</v>
      </c>
      <c r="F195" s="29">
        <f>VLOOKUP($B195,Points_Table[],14,FALSE)</f>
        <v>3</v>
      </c>
    </row>
    <row r="196" spans="2:6" x14ac:dyDescent="0.25">
      <c r="B196" s="36" t="s">
        <v>2804</v>
      </c>
      <c r="C196" s="28" t="s">
        <v>852</v>
      </c>
      <c r="D196" s="84">
        <f>VLOOKUP($B196,Points_Table[],12,FALSE)</f>
        <v>2</v>
      </c>
      <c r="E196" s="84">
        <f>VLOOKUP($B196,Points_Table[],16,FALSE)</f>
        <v>5</v>
      </c>
      <c r="F196" s="29">
        <f>VLOOKUP($B196,Points_Table[],14,FALSE)</f>
        <v>2</v>
      </c>
    </row>
    <row r="197" spans="2:6" x14ac:dyDescent="0.25">
      <c r="B197" s="36" t="s">
        <v>3337</v>
      </c>
      <c r="C197" s="28" t="s">
        <v>1211</v>
      </c>
      <c r="D197" s="84">
        <f>VLOOKUP($B197,Points_Table[],12,FALSE)</f>
        <v>3</v>
      </c>
      <c r="E197" s="84">
        <f>VLOOKUP($B197,Points_Table[],16,FALSE)</f>
        <v>5</v>
      </c>
      <c r="F197" s="29">
        <f>VLOOKUP($B197,Points_Table[],14,FALSE)</f>
        <v>3</v>
      </c>
    </row>
    <row r="198" spans="2:6" x14ac:dyDescent="0.25">
      <c r="B198" s="36" t="s">
        <v>3355</v>
      </c>
      <c r="C198" s="28" t="s">
        <v>1212</v>
      </c>
      <c r="D198" s="84">
        <f>VLOOKUP($B198,Points_Table[],12,FALSE)</f>
        <v>1</v>
      </c>
      <c r="E198" s="84">
        <f>VLOOKUP($B198,Points_Table[],16,FALSE)</f>
        <v>0</v>
      </c>
      <c r="F198" s="29">
        <f>VLOOKUP($B198,Points_Table[],14,FALSE)</f>
        <v>3</v>
      </c>
    </row>
    <row r="199" spans="2:6" x14ac:dyDescent="0.25">
      <c r="B199" s="36" t="s">
        <v>3076</v>
      </c>
      <c r="C199" s="28" t="s">
        <v>1213</v>
      </c>
      <c r="D199" s="84">
        <f>VLOOKUP($B199,Points_Table[],12,FALSE)</f>
        <v>1</v>
      </c>
      <c r="E199" s="84">
        <f>VLOOKUP($B199,Points_Table[],16,FALSE)</f>
        <v>0</v>
      </c>
      <c r="F199" s="29">
        <f>VLOOKUP($B199,Points_Table[],14,FALSE)</f>
        <v>3</v>
      </c>
    </row>
    <row r="200" spans="2:6" x14ac:dyDescent="0.25">
      <c r="B200" s="36" t="s">
        <v>3178</v>
      </c>
      <c r="C200" s="28" t="s">
        <v>1214</v>
      </c>
      <c r="D200" s="84">
        <f>VLOOKUP($B200,Points_Table[],12,FALSE)</f>
        <v>2</v>
      </c>
      <c r="E200" s="84">
        <f>VLOOKUP($B200,Points_Table[],16,FALSE)</f>
        <v>5</v>
      </c>
      <c r="F200" s="29">
        <f>VLOOKUP($B200,Points_Table[],14,FALSE)</f>
        <v>3</v>
      </c>
    </row>
    <row r="201" spans="2:6" x14ac:dyDescent="0.25">
      <c r="B201" s="36" t="s">
        <v>3051</v>
      </c>
      <c r="C201" s="28" t="s">
        <v>853</v>
      </c>
      <c r="D201" s="84">
        <f>VLOOKUP($B201,Points_Table[],12,FALSE)</f>
        <v>1</v>
      </c>
      <c r="E201" s="84">
        <f>VLOOKUP($B201,Points_Table[],16,FALSE)</f>
        <v>5</v>
      </c>
      <c r="F201" s="29">
        <f>VLOOKUP($B201,Points_Table[],14,FALSE)</f>
        <v>2</v>
      </c>
    </row>
    <row r="202" spans="2:6" x14ac:dyDescent="0.25">
      <c r="B202" s="36" t="s">
        <v>2852</v>
      </c>
      <c r="C202" s="28" t="s">
        <v>854</v>
      </c>
      <c r="D202" s="84">
        <f>VLOOKUP($B202,Points_Table[],12,FALSE)</f>
        <v>2</v>
      </c>
      <c r="E202" s="84">
        <f>VLOOKUP($B202,Points_Table[],16,FALSE)</f>
        <v>5</v>
      </c>
      <c r="F202" s="29">
        <f>VLOOKUP($B202,Points_Table[],14,FALSE)</f>
        <v>2</v>
      </c>
    </row>
    <row r="203" spans="2:6" x14ac:dyDescent="0.25">
      <c r="B203" s="36" t="s">
        <v>3400</v>
      </c>
      <c r="C203" s="28" t="s">
        <v>855</v>
      </c>
      <c r="D203" s="84">
        <f>VLOOKUP($B203,Points_Table[],12,FALSE)</f>
        <v>2</v>
      </c>
      <c r="E203" s="84">
        <f>VLOOKUP($B203,Points_Table[],16,FALSE)</f>
        <v>5</v>
      </c>
      <c r="F203" s="29">
        <f>VLOOKUP($B203,Points_Table[],14,FALSE)</f>
        <v>2</v>
      </c>
    </row>
    <row r="204" spans="2:6" x14ac:dyDescent="0.25">
      <c r="B204" s="36" t="s">
        <v>3401</v>
      </c>
      <c r="C204" s="28" t="s">
        <v>856</v>
      </c>
      <c r="D204" s="84">
        <f>VLOOKUP($B204,Points_Table[],12,FALSE)</f>
        <v>2</v>
      </c>
      <c r="E204" s="84">
        <f>VLOOKUP($B204,Points_Table[],16,FALSE)</f>
        <v>5</v>
      </c>
      <c r="F204" s="29">
        <f>VLOOKUP($B204,Points_Table[],14,FALSE)</f>
        <v>2</v>
      </c>
    </row>
    <row r="205" spans="2:6" x14ac:dyDescent="0.25">
      <c r="B205" s="36" t="s">
        <v>3052</v>
      </c>
      <c r="C205" s="28" t="s">
        <v>857</v>
      </c>
      <c r="D205" s="84">
        <f>VLOOKUP($B205,Points_Table[],12,FALSE)</f>
        <v>2</v>
      </c>
      <c r="E205" s="84">
        <f>VLOOKUP($B205,Points_Table[],16,FALSE)</f>
        <v>5</v>
      </c>
      <c r="F205" s="29">
        <f>VLOOKUP($B205,Points_Table[],14,FALSE)</f>
        <v>2</v>
      </c>
    </row>
    <row r="206" spans="2:6" x14ac:dyDescent="0.25">
      <c r="B206" s="36" t="s">
        <v>2988</v>
      </c>
      <c r="C206" s="28" t="s">
        <v>858</v>
      </c>
      <c r="D206" s="84">
        <f>VLOOKUP($B206,Points_Table[],12,FALSE)</f>
        <v>1</v>
      </c>
      <c r="E206" s="84">
        <f>VLOOKUP($B206,Points_Table[],16,FALSE)</f>
        <v>5</v>
      </c>
      <c r="F206" s="29">
        <f>VLOOKUP($B206,Points_Table[],14,FALSE)</f>
        <v>2</v>
      </c>
    </row>
    <row r="207" spans="2:6" x14ac:dyDescent="0.25">
      <c r="B207" s="36" t="s">
        <v>2895</v>
      </c>
      <c r="C207" s="28" t="s">
        <v>859</v>
      </c>
      <c r="D207" s="84">
        <f>VLOOKUP($B207,Points_Table[],12,FALSE)</f>
        <v>2</v>
      </c>
      <c r="E207" s="84">
        <f>VLOOKUP($B207,Points_Table[],16,FALSE)</f>
        <v>5</v>
      </c>
      <c r="F207" s="29">
        <f>VLOOKUP($B207,Points_Table[],14,FALSE)</f>
        <v>2</v>
      </c>
    </row>
    <row r="208" spans="2:6" x14ac:dyDescent="0.25">
      <c r="B208" s="36" t="s">
        <v>3071</v>
      </c>
      <c r="C208" s="28" t="s">
        <v>1215</v>
      </c>
      <c r="D208" s="84">
        <f>VLOOKUP($B208,Points_Table[],12,FALSE)</f>
        <v>1</v>
      </c>
      <c r="E208" s="84">
        <f>VLOOKUP($B208,Points_Table[],16,FALSE)</f>
        <v>5</v>
      </c>
      <c r="F208" s="29">
        <f>VLOOKUP($B208,Points_Table[],14,FALSE)</f>
        <v>3</v>
      </c>
    </row>
    <row r="209" spans="2:6" x14ac:dyDescent="0.25">
      <c r="B209" s="36" t="s">
        <v>2825</v>
      </c>
      <c r="C209" s="28" t="s">
        <v>860</v>
      </c>
      <c r="D209" s="84">
        <f>VLOOKUP($B209,Points_Table[],12,FALSE)</f>
        <v>2</v>
      </c>
      <c r="E209" s="84">
        <f>VLOOKUP($B209,Points_Table[],16,FALSE)</f>
        <v>5</v>
      </c>
      <c r="F209" s="29">
        <f>VLOOKUP($B209,Points_Table[],14,FALSE)</f>
        <v>2</v>
      </c>
    </row>
    <row r="210" spans="2:6" x14ac:dyDescent="0.25">
      <c r="B210" s="36" t="s">
        <v>2855</v>
      </c>
      <c r="C210" s="28" t="s">
        <v>861</v>
      </c>
      <c r="D210" s="84">
        <f>VLOOKUP($B210,Points_Table[],12,FALSE)</f>
        <v>1</v>
      </c>
      <c r="E210" s="84">
        <f>VLOOKUP($B210,Points_Table[],16,FALSE)</f>
        <v>5</v>
      </c>
      <c r="F210" s="29">
        <f>VLOOKUP($B210,Points_Table[],14,FALSE)</f>
        <v>2</v>
      </c>
    </row>
    <row r="211" spans="2:6" x14ac:dyDescent="0.25">
      <c r="B211" s="36" t="s">
        <v>3063</v>
      </c>
      <c r="C211" s="28" t="s">
        <v>862</v>
      </c>
      <c r="D211" s="84">
        <f>VLOOKUP($B211,Points_Table[],12,FALSE)</f>
        <v>4</v>
      </c>
      <c r="E211" s="84">
        <f>VLOOKUP($B211,Points_Table[],16,FALSE)</f>
        <v>5</v>
      </c>
      <c r="F211" s="29">
        <f>VLOOKUP($B211,Points_Table[],14,FALSE)</f>
        <v>2</v>
      </c>
    </row>
    <row r="212" spans="2:6" x14ac:dyDescent="0.25">
      <c r="B212" s="36" t="s">
        <v>2843</v>
      </c>
      <c r="C212" s="28" t="s">
        <v>863</v>
      </c>
      <c r="D212" s="84">
        <f>VLOOKUP($B212,Points_Table[],12,FALSE)</f>
        <v>1</v>
      </c>
      <c r="E212" s="84">
        <f>VLOOKUP($B212,Points_Table[],16,FALSE)</f>
        <v>5</v>
      </c>
      <c r="F212" s="29">
        <f>VLOOKUP($B212,Points_Table[],14,FALSE)</f>
        <v>2</v>
      </c>
    </row>
    <row r="213" spans="2:6" x14ac:dyDescent="0.25">
      <c r="B213" s="36" t="s">
        <v>2803</v>
      </c>
      <c r="C213" s="28" t="s">
        <v>864</v>
      </c>
      <c r="D213" s="84">
        <f>VLOOKUP($B213,Points_Table[],12,FALSE)</f>
        <v>3</v>
      </c>
      <c r="E213" s="84">
        <f>VLOOKUP($B213,Points_Table[],16,FALSE)</f>
        <v>5</v>
      </c>
      <c r="F213" s="29">
        <f>VLOOKUP($B213,Points_Table[],14,FALSE)</f>
        <v>2</v>
      </c>
    </row>
    <row r="214" spans="2:6" x14ac:dyDescent="0.25">
      <c r="B214" s="36" t="s">
        <v>2934</v>
      </c>
      <c r="C214" s="28" t="s">
        <v>1216</v>
      </c>
      <c r="D214" s="84">
        <f>VLOOKUP($B214,Points_Table[],12,FALSE)</f>
        <v>1</v>
      </c>
      <c r="E214" s="84">
        <f>VLOOKUP($B214,Points_Table[],16,FALSE)</f>
        <v>5</v>
      </c>
      <c r="F214" s="29">
        <f>VLOOKUP($B214,Points_Table[],14,FALSE)</f>
        <v>3</v>
      </c>
    </row>
    <row r="215" spans="2:6" x14ac:dyDescent="0.25">
      <c r="B215" s="36" t="s">
        <v>3185</v>
      </c>
      <c r="C215" s="28" t="s">
        <v>865</v>
      </c>
      <c r="D215" s="84">
        <f>VLOOKUP($B215,Points_Table[],12,FALSE)</f>
        <v>2</v>
      </c>
      <c r="E215" s="84">
        <f>VLOOKUP($B215,Points_Table[],16,FALSE)</f>
        <v>5</v>
      </c>
      <c r="F215" s="29">
        <f>VLOOKUP($B215,Points_Table[],14,FALSE)</f>
        <v>2</v>
      </c>
    </row>
    <row r="216" spans="2:6" x14ac:dyDescent="0.25">
      <c r="B216" s="36" t="s">
        <v>3252</v>
      </c>
      <c r="C216" s="28" t="s">
        <v>866</v>
      </c>
      <c r="D216" s="84">
        <f>VLOOKUP($B216,Points_Table[],12,FALSE)</f>
        <v>1</v>
      </c>
      <c r="E216" s="84">
        <f>VLOOKUP($B216,Points_Table[],16,FALSE)</f>
        <v>5</v>
      </c>
      <c r="F216" s="29">
        <f>VLOOKUP($B216,Points_Table[],14,FALSE)</f>
        <v>1</v>
      </c>
    </row>
    <row r="217" spans="2:6" x14ac:dyDescent="0.25">
      <c r="B217" s="36" t="s">
        <v>3416</v>
      </c>
      <c r="C217" s="28" t="s">
        <v>867</v>
      </c>
      <c r="D217" s="84">
        <f>VLOOKUP($B217,Points_Table[],12,FALSE)</f>
        <v>1</v>
      </c>
      <c r="E217" s="84">
        <f>VLOOKUP($B217,Points_Table[],16,FALSE)</f>
        <v>5</v>
      </c>
      <c r="F217" s="29">
        <f>VLOOKUP($B217,Points_Table[],14,FALSE)</f>
        <v>2</v>
      </c>
    </row>
    <row r="218" spans="2:6" x14ac:dyDescent="0.25">
      <c r="B218" s="36" t="s">
        <v>3072</v>
      </c>
      <c r="C218" s="28" t="s">
        <v>1217</v>
      </c>
      <c r="D218" s="84">
        <f>VLOOKUP($B218,Points_Table[],12,FALSE)</f>
        <v>1</v>
      </c>
      <c r="E218" s="84">
        <f>VLOOKUP($B218,Points_Table[],16,FALSE)</f>
        <v>5</v>
      </c>
      <c r="F218" s="29">
        <f>VLOOKUP($B218,Points_Table[],14,FALSE)</f>
        <v>3</v>
      </c>
    </row>
    <row r="219" spans="2:6" x14ac:dyDescent="0.25">
      <c r="B219" s="36" t="s">
        <v>3208</v>
      </c>
      <c r="C219" s="28" t="s">
        <v>1218</v>
      </c>
      <c r="D219" s="84">
        <f>VLOOKUP($B219,Points_Table[],12,FALSE)</f>
        <v>1</v>
      </c>
      <c r="E219" s="84">
        <f>VLOOKUP($B219,Points_Table[],16,FALSE)</f>
        <v>5</v>
      </c>
      <c r="F219" s="29">
        <f>VLOOKUP($B219,Points_Table[],14,FALSE)</f>
        <v>3</v>
      </c>
    </row>
    <row r="220" spans="2:6" x14ac:dyDescent="0.25">
      <c r="B220" s="36" t="s">
        <v>3032</v>
      </c>
      <c r="C220" s="28" t="s">
        <v>868</v>
      </c>
      <c r="D220" s="84">
        <f>VLOOKUP($B220,Points_Table[],12,FALSE)</f>
        <v>2</v>
      </c>
      <c r="E220" s="84">
        <f>VLOOKUP($B220,Points_Table[],16,FALSE)</f>
        <v>5</v>
      </c>
      <c r="F220" s="29">
        <f>VLOOKUP($B220,Points_Table[],14,FALSE)</f>
        <v>1</v>
      </c>
    </row>
    <row r="221" spans="2:6" x14ac:dyDescent="0.25">
      <c r="B221" s="36" t="s">
        <v>3000</v>
      </c>
      <c r="C221" s="28" t="s">
        <v>869</v>
      </c>
      <c r="D221" s="84">
        <f>VLOOKUP($B221,Points_Table[],12,FALSE)</f>
        <v>1</v>
      </c>
      <c r="E221" s="84">
        <f>VLOOKUP($B221,Points_Table[],16,FALSE)</f>
        <v>3</v>
      </c>
      <c r="F221" s="29">
        <f>VLOOKUP($B221,Points_Table[],14,FALSE)</f>
        <v>2</v>
      </c>
    </row>
    <row r="222" spans="2:6" x14ac:dyDescent="0.25">
      <c r="B222" s="36" t="s">
        <v>2800</v>
      </c>
      <c r="C222" s="28" t="s">
        <v>870</v>
      </c>
      <c r="D222" s="84">
        <f>VLOOKUP($B222,Points_Table[],12,FALSE)</f>
        <v>2</v>
      </c>
      <c r="E222" s="84">
        <f>VLOOKUP($B222,Points_Table[],16,FALSE)</f>
        <v>5</v>
      </c>
      <c r="F222" s="29">
        <f>VLOOKUP($B222,Points_Table[],14,FALSE)</f>
        <v>2</v>
      </c>
    </row>
    <row r="223" spans="2:6" x14ac:dyDescent="0.25">
      <c r="B223" s="36" t="s">
        <v>3015</v>
      </c>
      <c r="C223" s="28" t="s">
        <v>871</v>
      </c>
      <c r="D223" s="84">
        <f>VLOOKUP($B223,Points_Table[],12,FALSE)</f>
        <v>1</v>
      </c>
      <c r="E223" s="84">
        <f>VLOOKUP($B223,Points_Table[],16,FALSE)</f>
        <v>5</v>
      </c>
      <c r="F223" s="29">
        <f>VLOOKUP($B223,Points_Table[],14,FALSE)</f>
        <v>2</v>
      </c>
    </row>
    <row r="224" spans="2:6" x14ac:dyDescent="0.25">
      <c r="B224" s="36" t="s">
        <v>3155</v>
      </c>
      <c r="C224" s="28" t="s">
        <v>872</v>
      </c>
      <c r="D224" s="84">
        <f>VLOOKUP($B224,Points_Table[],12,FALSE)</f>
        <v>4</v>
      </c>
      <c r="E224" s="84">
        <f>VLOOKUP($B224,Points_Table[],16,FALSE)</f>
        <v>5</v>
      </c>
      <c r="F224" s="29">
        <f>VLOOKUP($B224,Points_Table[],14,FALSE)</f>
        <v>2</v>
      </c>
    </row>
    <row r="225" spans="2:6" x14ac:dyDescent="0.25">
      <c r="B225" s="36" t="s">
        <v>3375</v>
      </c>
      <c r="C225" s="28" t="s">
        <v>1219</v>
      </c>
      <c r="D225" s="84">
        <f>VLOOKUP($B225,Points_Table[],12,FALSE)</f>
        <v>3</v>
      </c>
      <c r="E225" s="84">
        <f>VLOOKUP($B225,Points_Table[],16,FALSE)</f>
        <v>5</v>
      </c>
      <c r="F225" s="29">
        <f>VLOOKUP($B225,Points_Table[],14,FALSE)</f>
        <v>3</v>
      </c>
    </row>
    <row r="226" spans="2:6" x14ac:dyDescent="0.25">
      <c r="B226" s="36" t="s">
        <v>2868</v>
      </c>
      <c r="C226" s="28" t="s">
        <v>873</v>
      </c>
      <c r="D226" s="84">
        <f>VLOOKUP($B226,Points_Table[],12,FALSE)</f>
        <v>3</v>
      </c>
      <c r="E226" s="84">
        <f>VLOOKUP($B226,Points_Table[],16,FALSE)</f>
        <v>5</v>
      </c>
      <c r="F226" s="29">
        <f>VLOOKUP($B226,Points_Table[],14,FALSE)</f>
        <v>1</v>
      </c>
    </row>
    <row r="227" spans="2:6" x14ac:dyDescent="0.25">
      <c r="B227" s="36" t="s">
        <v>2881</v>
      </c>
      <c r="C227" s="28" t="s">
        <v>874</v>
      </c>
      <c r="D227" s="84">
        <f>VLOOKUP($B227,Points_Table[],12,FALSE)</f>
        <v>1</v>
      </c>
      <c r="E227" s="84">
        <f>VLOOKUP($B227,Points_Table[],16,FALSE)</f>
        <v>5</v>
      </c>
      <c r="F227" s="29">
        <f>VLOOKUP($B227,Points_Table[],14,FALSE)</f>
        <v>1</v>
      </c>
    </row>
    <row r="228" spans="2:6" x14ac:dyDescent="0.25">
      <c r="B228" s="36" t="s">
        <v>3193</v>
      </c>
      <c r="C228" s="28" t="s">
        <v>875</v>
      </c>
      <c r="D228" s="84">
        <f>VLOOKUP($B228,Points_Table[],12,FALSE)</f>
        <v>2</v>
      </c>
      <c r="E228" s="84">
        <f>VLOOKUP($B228,Points_Table[],16,FALSE)</f>
        <v>5</v>
      </c>
      <c r="F228" s="29">
        <f>VLOOKUP($B228,Points_Table[],14,FALSE)</f>
        <v>1</v>
      </c>
    </row>
    <row r="229" spans="2:6" x14ac:dyDescent="0.25">
      <c r="B229" s="36" t="s">
        <v>3266</v>
      </c>
      <c r="C229" s="28" t="s">
        <v>876</v>
      </c>
      <c r="D229" s="84">
        <f>VLOOKUP($B229,Points_Table[],12,FALSE)</f>
        <v>2</v>
      </c>
      <c r="E229" s="84">
        <f>VLOOKUP($B229,Points_Table[],16,FALSE)</f>
        <v>5</v>
      </c>
      <c r="F229" s="29">
        <f>VLOOKUP($B229,Points_Table[],14,FALSE)</f>
        <v>2</v>
      </c>
    </row>
    <row r="230" spans="2:6" x14ac:dyDescent="0.25">
      <c r="B230" s="36" t="s">
        <v>3054</v>
      </c>
      <c r="C230" s="28" t="s">
        <v>877</v>
      </c>
      <c r="D230" s="84">
        <f>VLOOKUP($B230,Points_Table[],12,FALSE)</f>
        <v>4</v>
      </c>
      <c r="E230" s="84">
        <f>VLOOKUP($B230,Points_Table[],16,FALSE)</f>
        <v>3</v>
      </c>
      <c r="F230" s="29">
        <f>VLOOKUP($B230,Points_Table[],14,FALSE)</f>
        <v>2</v>
      </c>
    </row>
    <row r="231" spans="2:6" x14ac:dyDescent="0.25">
      <c r="B231" s="36" t="s">
        <v>3392</v>
      </c>
      <c r="C231" s="28" t="s">
        <v>878</v>
      </c>
      <c r="D231" s="84">
        <f>VLOOKUP($B231,Points_Table[],12,FALSE)</f>
        <v>2</v>
      </c>
      <c r="E231" s="84">
        <f>VLOOKUP($B231,Points_Table[],16,FALSE)</f>
        <v>5</v>
      </c>
      <c r="F231" s="29">
        <f>VLOOKUP($B231,Points_Table[],14,FALSE)</f>
        <v>2</v>
      </c>
    </row>
    <row r="232" spans="2:6" x14ac:dyDescent="0.25">
      <c r="B232" s="36" t="s">
        <v>3397</v>
      </c>
      <c r="C232" s="28" t="s">
        <v>879</v>
      </c>
      <c r="D232" s="84">
        <f>VLOOKUP($B232,Points_Table[],12,FALSE)</f>
        <v>2</v>
      </c>
      <c r="E232" s="84">
        <f>VLOOKUP($B232,Points_Table[],16,FALSE)</f>
        <v>5</v>
      </c>
      <c r="F232" s="29">
        <f>VLOOKUP($B232,Points_Table[],14,FALSE)</f>
        <v>1</v>
      </c>
    </row>
    <row r="233" spans="2:6" x14ac:dyDescent="0.25">
      <c r="B233" s="36" t="s">
        <v>2963</v>
      </c>
      <c r="C233" s="28" t="s">
        <v>880</v>
      </c>
      <c r="D233" s="84">
        <f>VLOOKUP($B233,Points_Table[],12,FALSE)</f>
        <v>2</v>
      </c>
      <c r="E233" s="84">
        <f>VLOOKUP($B233,Points_Table[],16,FALSE)</f>
        <v>3</v>
      </c>
      <c r="F233" s="29">
        <f>VLOOKUP($B233,Points_Table[],14,FALSE)</f>
        <v>2</v>
      </c>
    </row>
    <row r="234" spans="2:6" x14ac:dyDescent="0.25">
      <c r="B234" s="36" t="s">
        <v>3156</v>
      </c>
      <c r="C234" s="28" t="s">
        <v>881</v>
      </c>
      <c r="D234" s="84">
        <f>VLOOKUP($B234,Points_Table[],12,FALSE)</f>
        <v>2</v>
      </c>
      <c r="E234" s="84">
        <f>VLOOKUP($B234,Points_Table[],16,FALSE)</f>
        <v>5</v>
      </c>
      <c r="F234" s="29">
        <f>VLOOKUP($B234,Points_Table[],14,FALSE)</f>
        <v>2</v>
      </c>
    </row>
    <row r="235" spans="2:6" x14ac:dyDescent="0.25">
      <c r="B235" s="36" t="s">
        <v>3166</v>
      </c>
      <c r="C235" s="28" t="s">
        <v>1220</v>
      </c>
      <c r="D235" s="84">
        <f>VLOOKUP($B235,Points_Table[],12,FALSE)</f>
        <v>1</v>
      </c>
      <c r="E235" s="84">
        <f>VLOOKUP($B235,Points_Table[],16,FALSE)</f>
        <v>5</v>
      </c>
      <c r="F235" s="29">
        <f>VLOOKUP($B235,Points_Table[],14,FALSE)</f>
        <v>3</v>
      </c>
    </row>
    <row r="236" spans="2:6" x14ac:dyDescent="0.25">
      <c r="B236" s="36" t="s">
        <v>3235</v>
      </c>
      <c r="C236" s="28" t="s">
        <v>882</v>
      </c>
      <c r="D236" s="84">
        <f>VLOOKUP($B236,Points_Table[],12,FALSE)</f>
        <v>2</v>
      </c>
      <c r="E236" s="84">
        <f>VLOOKUP($B236,Points_Table[],16,FALSE)</f>
        <v>5</v>
      </c>
      <c r="F236" s="29">
        <f>VLOOKUP($B236,Points_Table[],14,FALSE)</f>
        <v>2</v>
      </c>
    </row>
    <row r="237" spans="2:6" x14ac:dyDescent="0.25">
      <c r="B237" s="36" t="s">
        <v>2829</v>
      </c>
      <c r="C237" s="28" t="s">
        <v>883</v>
      </c>
      <c r="D237" s="84">
        <f>VLOOKUP($B237,Points_Table[],12,FALSE)</f>
        <v>2</v>
      </c>
      <c r="E237" s="84">
        <f>VLOOKUP($B237,Points_Table[],16,FALSE)</f>
        <v>5</v>
      </c>
      <c r="F237" s="29">
        <f>VLOOKUP($B237,Points_Table[],14,FALSE)</f>
        <v>2</v>
      </c>
    </row>
    <row r="238" spans="2:6" x14ac:dyDescent="0.25">
      <c r="B238" s="36" t="s">
        <v>2932</v>
      </c>
      <c r="C238" s="28" t="s">
        <v>1221</v>
      </c>
      <c r="D238" s="84">
        <f>VLOOKUP($B238,Points_Table[],12,FALSE)</f>
        <v>1</v>
      </c>
      <c r="E238" s="84">
        <f>VLOOKUP($B238,Points_Table[],16,FALSE)</f>
        <v>5</v>
      </c>
      <c r="F238" s="29">
        <f>VLOOKUP($B238,Points_Table[],14,FALSE)</f>
        <v>3</v>
      </c>
    </row>
    <row r="239" spans="2:6" x14ac:dyDescent="0.25">
      <c r="B239" s="36" t="s">
        <v>3402</v>
      </c>
      <c r="C239" s="28" t="s">
        <v>884</v>
      </c>
      <c r="D239" s="84">
        <f>VLOOKUP($B239,Points_Table[],12,FALSE)</f>
        <v>2</v>
      </c>
      <c r="E239" s="84">
        <f>VLOOKUP($B239,Points_Table[],16,FALSE)</f>
        <v>5</v>
      </c>
      <c r="F239" s="29">
        <f>VLOOKUP($B239,Points_Table[],14,FALSE)</f>
        <v>2</v>
      </c>
    </row>
    <row r="240" spans="2:6" x14ac:dyDescent="0.25">
      <c r="B240" s="36" t="s">
        <v>3095</v>
      </c>
      <c r="C240" s="28" t="s">
        <v>1222</v>
      </c>
      <c r="D240" s="84">
        <f>VLOOKUP($B240,Points_Table[],12,FALSE)</f>
        <v>2</v>
      </c>
      <c r="E240" s="84">
        <f>VLOOKUP($B240,Points_Table[],16,FALSE)</f>
        <v>5</v>
      </c>
      <c r="F240" s="29">
        <f>VLOOKUP($B240,Points_Table[],14,FALSE)</f>
        <v>3</v>
      </c>
    </row>
    <row r="241" spans="2:6" x14ac:dyDescent="0.25">
      <c r="B241" s="36" t="s">
        <v>3033</v>
      </c>
      <c r="C241" s="28" t="s">
        <v>885</v>
      </c>
      <c r="D241" s="84">
        <f>VLOOKUP($B241,Points_Table[],12,FALSE)</f>
        <v>2</v>
      </c>
      <c r="E241" s="84">
        <f>VLOOKUP($B241,Points_Table[],16,FALSE)</f>
        <v>5</v>
      </c>
      <c r="F241" s="29">
        <f>VLOOKUP($B241,Points_Table[],14,FALSE)</f>
        <v>2</v>
      </c>
    </row>
    <row r="242" spans="2:6" x14ac:dyDescent="0.25">
      <c r="B242" s="36" t="s">
        <v>2794</v>
      </c>
      <c r="C242" s="28" t="s">
        <v>886</v>
      </c>
      <c r="D242" s="84">
        <f>VLOOKUP($B242,Points_Table[],12,FALSE)</f>
        <v>2</v>
      </c>
      <c r="E242" s="84">
        <f>VLOOKUP($B242,Points_Table[],16,FALSE)</f>
        <v>0</v>
      </c>
      <c r="F242" s="29">
        <f>VLOOKUP($B242,Points_Table[],14,FALSE)</f>
        <v>2</v>
      </c>
    </row>
    <row r="243" spans="2:6" x14ac:dyDescent="0.25">
      <c r="B243" s="36" t="s">
        <v>3434</v>
      </c>
      <c r="C243" s="28" t="s">
        <v>1223</v>
      </c>
      <c r="D243" s="84">
        <f>VLOOKUP($B243,Points_Table[],12,FALSE)</f>
        <v>3</v>
      </c>
      <c r="E243" s="84">
        <f>VLOOKUP($B243,Points_Table[],16,FALSE)</f>
        <v>5</v>
      </c>
      <c r="F243" s="29">
        <f>VLOOKUP($B243,Points_Table[],14,FALSE)</f>
        <v>3</v>
      </c>
    </row>
    <row r="244" spans="2:6" x14ac:dyDescent="0.25">
      <c r="B244" s="36" t="s">
        <v>3437</v>
      </c>
      <c r="C244" s="28" t="s">
        <v>1224</v>
      </c>
      <c r="D244" s="84">
        <f>VLOOKUP($B244,Points_Table[],12,FALSE)</f>
        <v>3</v>
      </c>
      <c r="E244" s="84">
        <f>VLOOKUP($B244,Points_Table[],16,FALSE)</f>
        <v>5</v>
      </c>
      <c r="F244" s="29">
        <f>VLOOKUP($B244,Points_Table[],14,FALSE)</f>
        <v>3</v>
      </c>
    </row>
    <row r="245" spans="2:6" x14ac:dyDescent="0.25">
      <c r="B245" s="36" t="s">
        <v>3436</v>
      </c>
      <c r="C245" s="28" t="s">
        <v>1225</v>
      </c>
      <c r="D245" s="84">
        <f>VLOOKUP($B245,Points_Table[],12,FALSE)</f>
        <v>3</v>
      </c>
      <c r="E245" s="84">
        <f>VLOOKUP($B245,Points_Table[],16,FALSE)</f>
        <v>5</v>
      </c>
      <c r="F245" s="29">
        <f>VLOOKUP($B245,Points_Table[],14,FALSE)</f>
        <v>3</v>
      </c>
    </row>
    <row r="246" spans="2:6" x14ac:dyDescent="0.25">
      <c r="B246" s="36" t="s">
        <v>3438</v>
      </c>
      <c r="C246" s="28" t="s">
        <v>1226</v>
      </c>
      <c r="D246" s="84">
        <f>VLOOKUP($B246,Points_Table[],12,FALSE)</f>
        <v>1</v>
      </c>
      <c r="E246" s="84">
        <f>VLOOKUP($B246,Points_Table[],16,FALSE)</f>
        <v>5</v>
      </c>
      <c r="F246" s="29">
        <f>VLOOKUP($B246,Points_Table[],14,FALSE)</f>
        <v>3</v>
      </c>
    </row>
    <row r="247" spans="2:6" x14ac:dyDescent="0.25">
      <c r="B247" s="36" t="s">
        <v>2865</v>
      </c>
      <c r="C247" s="28" t="s">
        <v>887</v>
      </c>
      <c r="D247" s="84">
        <f>VLOOKUP($B247,Points_Table[],12,FALSE)</f>
        <v>2</v>
      </c>
      <c r="E247" s="84">
        <f>VLOOKUP($B247,Points_Table[],16,FALSE)</f>
        <v>5</v>
      </c>
      <c r="F247" s="29">
        <f>VLOOKUP($B247,Points_Table[],14,FALSE)</f>
        <v>2</v>
      </c>
    </row>
    <row r="248" spans="2:6" x14ac:dyDescent="0.25">
      <c r="B248" s="36" t="s">
        <v>3357</v>
      </c>
      <c r="C248" s="28" t="s">
        <v>1227</v>
      </c>
      <c r="D248" s="84">
        <f>VLOOKUP($B248,Points_Table[],12,FALSE)</f>
        <v>4</v>
      </c>
      <c r="E248" s="84">
        <f>VLOOKUP($B248,Points_Table[],16,FALSE)</f>
        <v>5</v>
      </c>
      <c r="F248" s="29">
        <f>VLOOKUP($B248,Points_Table[],14,FALSE)</f>
        <v>3</v>
      </c>
    </row>
    <row r="249" spans="2:6" x14ac:dyDescent="0.25">
      <c r="B249" s="36" t="s">
        <v>2979</v>
      </c>
      <c r="C249" s="28" t="s">
        <v>888</v>
      </c>
      <c r="D249" s="84">
        <f>VLOOKUP($B249,Points_Table[],12,FALSE)</f>
        <v>1</v>
      </c>
      <c r="E249" s="84">
        <f>VLOOKUP($B249,Points_Table[],16,FALSE)</f>
        <v>3</v>
      </c>
      <c r="F249" s="29">
        <f>VLOOKUP($B249,Points_Table[],14,FALSE)</f>
        <v>2</v>
      </c>
    </row>
    <row r="250" spans="2:6" x14ac:dyDescent="0.25">
      <c r="B250" s="36" t="s">
        <v>3403</v>
      </c>
      <c r="C250" s="28" t="s">
        <v>889</v>
      </c>
      <c r="D250" s="84">
        <f>VLOOKUP($B250,Points_Table[],12,FALSE)</f>
        <v>1</v>
      </c>
      <c r="E250" s="84">
        <f>VLOOKUP($B250,Points_Table[],16,FALSE)</f>
        <v>5</v>
      </c>
      <c r="F250" s="29">
        <f>VLOOKUP($B250,Points_Table[],14,FALSE)</f>
        <v>1</v>
      </c>
    </row>
    <row r="251" spans="2:6" x14ac:dyDescent="0.25">
      <c r="B251" s="36" t="s">
        <v>3177</v>
      </c>
      <c r="C251" s="28" t="s">
        <v>1228</v>
      </c>
      <c r="D251" s="84">
        <f>VLOOKUP($B251,Points_Table[],12,FALSE)</f>
        <v>1</v>
      </c>
      <c r="E251" s="84">
        <f>VLOOKUP($B251,Points_Table[],16,FALSE)</f>
        <v>5</v>
      </c>
      <c r="F251" s="29">
        <f>VLOOKUP($B251,Points_Table[],14,FALSE)</f>
        <v>3</v>
      </c>
    </row>
    <row r="252" spans="2:6" x14ac:dyDescent="0.25">
      <c r="B252" s="36" t="s">
        <v>3376</v>
      </c>
      <c r="C252" s="28" t="s">
        <v>890</v>
      </c>
      <c r="D252" s="84">
        <f>VLOOKUP($B252,Points_Table[],12,FALSE)</f>
        <v>2</v>
      </c>
      <c r="E252" s="84">
        <f>VLOOKUP($B252,Points_Table[],16,FALSE)</f>
        <v>5</v>
      </c>
      <c r="F252" s="29">
        <f>VLOOKUP($B252,Points_Table[],14,FALSE)</f>
        <v>2</v>
      </c>
    </row>
    <row r="253" spans="2:6" x14ac:dyDescent="0.25">
      <c r="B253" s="36" t="s">
        <v>2795</v>
      </c>
      <c r="C253" s="28" t="s">
        <v>1229</v>
      </c>
      <c r="D253" s="84">
        <f>VLOOKUP($B253,Points_Table[],12,FALSE)</f>
        <v>1</v>
      </c>
      <c r="E253" s="84">
        <f>VLOOKUP($B253,Points_Table[],16,FALSE)</f>
        <v>5</v>
      </c>
      <c r="F253" s="29">
        <f>VLOOKUP($B253,Points_Table[],14,FALSE)</f>
        <v>3</v>
      </c>
    </row>
    <row r="254" spans="2:6" x14ac:dyDescent="0.25">
      <c r="B254" s="36" t="s">
        <v>3395</v>
      </c>
      <c r="C254" s="28" t="s">
        <v>891</v>
      </c>
      <c r="D254" s="84">
        <f>VLOOKUP($B254,Points_Table[],12,FALSE)</f>
        <v>2</v>
      </c>
      <c r="E254" s="84">
        <f>VLOOKUP($B254,Points_Table[],16,FALSE)</f>
        <v>5</v>
      </c>
      <c r="F254" s="29">
        <f>VLOOKUP($B254,Points_Table[],14,FALSE)</f>
        <v>2</v>
      </c>
    </row>
    <row r="255" spans="2:6" x14ac:dyDescent="0.25">
      <c r="B255" s="36" t="s">
        <v>3207</v>
      </c>
      <c r="C255" s="28" t="s">
        <v>1230</v>
      </c>
      <c r="D255" s="84">
        <f>VLOOKUP($B255,Points_Table[],12,FALSE)</f>
        <v>1</v>
      </c>
      <c r="E255" s="84">
        <f>VLOOKUP($B255,Points_Table[],16,FALSE)</f>
        <v>5</v>
      </c>
      <c r="F255" s="29">
        <f>VLOOKUP($B255,Points_Table[],14,FALSE)</f>
        <v>3</v>
      </c>
    </row>
    <row r="256" spans="2:6" x14ac:dyDescent="0.25">
      <c r="B256" s="36" t="s">
        <v>3323</v>
      </c>
      <c r="C256" s="28" t="s">
        <v>1231</v>
      </c>
      <c r="D256" s="84">
        <f>VLOOKUP($B256,Points_Table[],12,FALSE)</f>
        <v>1</v>
      </c>
      <c r="E256" s="84">
        <f>VLOOKUP($B256,Points_Table[],16,FALSE)</f>
        <v>3</v>
      </c>
      <c r="F256" s="29">
        <f>VLOOKUP($B256,Points_Table[],14,FALSE)</f>
        <v>3</v>
      </c>
    </row>
    <row r="257" spans="2:6" x14ac:dyDescent="0.25">
      <c r="B257" s="36" t="s">
        <v>2933</v>
      </c>
      <c r="C257" s="28" t="s">
        <v>1232</v>
      </c>
      <c r="D257" s="84">
        <f>VLOOKUP($B257,Points_Table[],12,FALSE)</f>
        <v>1</v>
      </c>
      <c r="E257" s="84">
        <f>VLOOKUP($B257,Points_Table[],16,FALSE)</f>
        <v>3</v>
      </c>
      <c r="F257" s="29">
        <f>VLOOKUP($B257,Points_Table[],14,FALSE)</f>
        <v>3</v>
      </c>
    </row>
    <row r="258" spans="2:6" x14ac:dyDescent="0.25">
      <c r="B258" s="36" t="s">
        <v>3025</v>
      </c>
      <c r="C258" s="28" t="s">
        <v>892</v>
      </c>
      <c r="D258" s="84">
        <f>VLOOKUP($B258,Points_Table[],12,FALSE)</f>
        <v>1</v>
      </c>
      <c r="E258" s="84">
        <f>VLOOKUP($B258,Points_Table[],16,FALSE)</f>
        <v>5</v>
      </c>
      <c r="F258" s="29">
        <f>VLOOKUP($B258,Points_Table[],14,FALSE)</f>
        <v>2</v>
      </c>
    </row>
    <row r="259" spans="2:6" x14ac:dyDescent="0.25">
      <c r="B259" s="36" t="s">
        <v>3236</v>
      </c>
      <c r="C259" s="28" t="s">
        <v>893</v>
      </c>
      <c r="D259" s="84">
        <f>VLOOKUP($B259,Points_Table[],12,FALSE)</f>
        <v>2</v>
      </c>
      <c r="E259" s="84">
        <f>VLOOKUP($B259,Points_Table[],16,FALSE)</f>
        <v>3</v>
      </c>
      <c r="F259" s="29">
        <f>VLOOKUP($B259,Points_Table[],14,FALSE)</f>
        <v>2</v>
      </c>
    </row>
    <row r="260" spans="2:6" x14ac:dyDescent="0.25">
      <c r="B260" s="36" t="s">
        <v>3289</v>
      </c>
      <c r="C260" s="28" t="s">
        <v>894</v>
      </c>
      <c r="D260" s="84">
        <f>VLOOKUP($B260,Points_Table[],12,FALSE)</f>
        <v>2</v>
      </c>
      <c r="E260" s="84">
        <f>VLOOKUP($B260,Points_Table[],16,FALSE)</f>
        <v>5</v>
      </c>
      <c r="F260" s="29">
        <f>VLOOKUP($B260,Points_Table[],14,FALSE)</f>
        <v>2</v>
      </c>
    </row>
    <row r="261" spans="2:6" x14ac:dyDescent="0.25">
      <c r="B261" s="36" t="s">
        <v>3347</v>
      </c>
      <c r="C261" s="28" t="s">
        <v>1233</v>
      </c>
      <c r="D261" s="84">
        <f>VLOOKUP($B261,Points_Table[],12,FALSE)</f>
        <v>4</v>
      </c>
      <c r="E261" s="84">
        <f>VLOOKUP($B261,Points_Table[],16,FALSE)</f>
        <v>5</v>
      </c>
      <c r="F261" s="29">
        <f>VLOOKUP($B261,Points_Table[],14,FALSE)</f>
        <v>3</v>
      </c>
    </row>
    <row r="262" spans="2:6" x14ac:dyDescent="0.25">
      <c r="B262" s="36" t="s">
        <v>2896</v>
      </c>
      <c r="C262" s="28" t="s">
        <v>895</v>
      </c>
      <c r="D262" s="84">
        <f>VLOOKUP($B262,Points_Table[],12,FALSE)</f>
        <v>2</v>
      </c>
      <c r="E262" s="84">
        <f>VLOOKUP($B262,Points_Table[],16,FALSE)</f>
        <v>5</v>
      </c>
      <c r="F262" s="29">
        <f>VLOOKUP($B262,Points_Table[],14,FALSE)</f>
        <v>1</v>
      </c>
    </row>
    <row r="263" spans="2:6" x14ac:dyDescent="0.25">
      <c r="B263" s="36" t="s">
        <v>3186</v>
      </c>
      <c r="C263" s="28" t="s">
        <v>896</v>
      </c>
      <c r="D263" s="84">
        <f>VLOOKUP($B263,Points_Table[],12,FALSE)</f>
        <v>2</v>
      </c>
      <c r="E263" s="84">
        <f>VLOOKUP($B263,Points_Table[],16,FALSE)</f>
        <v>5</v>
      </c>
      <c r="F263" s="29">
        <f>VLOOKUP($B263,Points_Table[],14,FALSE)</f>
        <v>2</v>
      </c>
    </row>
    <row r="264" spans="2:6" x14ac:dyDescent="0.25">
      <c r="B264" s="36" t="s">
        <v>3324</v>
      </c>
      <c r="C264" s="28" t="s">
        <v>1234</v>
      </c>
      <c r="D264" s="84">
        <f>VLOOKUP($B264,Points_Table[],12,FALSE)</f>
        <v>1</v>
      </c>
      <c r="E264" s="84">
        <f>VLOOKUP($B264,Points_Table[],16,FALSE)</f>
        <v>3</v>
      </c>
      <c r="F264" s="29">
        <f>VLOOKUP($B264,Points_Table[],14,FALSE)</f>
        <v>3</v>
      </c>
    </row>
    <row r="265" spans="2:6" x14ac:dyDescent="0.25">
      <c r="B265" s="36" t="s">
        <v>2812</v>
      </c>
      <c r="C265" s="28" t="s">
        <v>897</v>
      </c>
      <c r="D265" s="84">
        <f>VLOOKUP($B265,Points_Table[],12,FALSE)</f>
        <v>2</v>
      </c>
      <c r="E265" s="84">
        <f>VLOOKUP($B265,Points_Table[],16,FALSE)</f>
        <v>5</v>
      </c>
      <c r="F265" s="29">
        <f>VLOOKUP($B265,Points_Table[],14,FALSE)</f>
        <v>2</v>
      </c>
    </row>
    <row r="266" spans="2:6" x14ac:dyDescent="0.25">
      <c r="B266" s="36" t="s">
        <v>3439</v>
      </c>
      <c r="C266" s="28" t="s">
        <v>1235</v>
      </c>
      <c r="D266" s="84">
        <f>VLOOKUP($B266,Points_Table[],12,FALSE)</f>
        <v>2</v>
      </c>
      <c r="E266" s="84">
        <f>VLOOKUP($B266,Points_Table[],16,FALSE)</f>
        <v>5</v>
      </c>
      <c r="F266" s="29">
        <f>VLOOKUP($B266,Points_Table[],14,FALSE)</f>
        <v>3</v>
      </c>
    </row>
    <row r="267" spans="2:6" x14ac:dyDescent="0.25">
      <c r="B267" s="36" t="s">
        <v>3009</v>
      </c>
      <c r="C267" s="28" t="s">
        <v>898</v>
      </c>
      <c r="D267" s="84">
        <f>VLOOKUP($B267,Points_Table[],12,FALSE)</f>
        <v>2</v>
      </c>
      <c r="E267" s="84">
        <f>VLOOKUP($B267,Points_Table[],16,FALSE)</f>
        <v>5</v>
      </c>
      <c r="F267" s="29">
        <f>VLOOKUP($B267,Points_Table[],14,FALSE)</f>
        <v>2</v>
      </c>
    </row>
    <row r="268" spans="2:6" x14ac:dyDescent="0.25">
      <c r="B268" s="36" t="s">
        <v>3404</v>
      </c>
      <c r="C268" s="28" t="s">
        <v>899</v>
      </c>
      <c r="D268" s="84">
        <f>VLOOKUP($B268,Points_Table[],12,FALSE)</f>
        <v>2</v>
      </c>
      <c r="E268" s="84">
        <f>VLOOKUP($B268,Points_Table[],16,FALSE)</f>
        <v>5</v>
      </c>
      <c r="F268" s="29">
        <f>VLOOKUP($B268,Points_Table[],14,FALSE)</f>
        <v>2</v>
      </c>
    </row>
    <row r="269" spans="2:6" x14ac:dyDescent="0.25">
      <c r="B269" s="36" t="s">
        <v>3431</v>
      </c>
      <c r="C269" s="28" t="s">
        <v>1236</v>
      </c>
      <c r="D269" s="84">
        <f>VLOOKUP($B269,Points_Table[],12,FALSE)</f>
        <v>1</v>
      </c>
      <c r="E269" s="84">
        <f>VLOOKUP($B269,Points_Table[],16,FALSE)</f>
        <v>5</v>
      </c>
      <c r="F269" s="29">
        <f>VLOOKUP($B269,Points_Table[],14,FALSE)</f>
        <v>3</v>
      </c>
    </row>
    <row r="270" spans="2:6" x14ac:dyDescent="0.25">
      <c r="B270" s="36" t="s">
        <v>3332</v>
      </c>
      <c r="C270" s="28" t="s">
        <v>1237</v>
      </c>
      <c r="D270" s="84">
        <f>VLOOKUP($B270,Points_Table[],12,FALSE)</f>
        <v>1</v>
      </c>
      <c r="E270" s="84">
        <f>VLOOKUP($B270,Points_Table[],16,FALSE)</f>
        <v>5</v>
      </c>
      <c r="F270" s="29">
        <f>VLOOKUP($B270,Points_Table[],14,FALSE)</f>
        <v>3</v>
      </c>
    </row>
    <row r="271" spans="2:6" x14ac:dyDescent="0.25">
      <c r="B271" s="36" t="s">
        <v>3225</v>
      </c>
      <c r="C271" s="28" t="s">
        <v>900</v>
      </c>
      <c r="D271" s="84">
        <f>VLOOKUP($B271,Points_Table[],12,FALSE)</f>
        <v>4</v>
      </c>
      <c r="E271" s="84">
        <f>VLOOKUP($B271,Points_Table[],16,FALSE)</f>
        <v>5</v>
      </c>
      <c r="F271" s="29">
        <f>VLOOKUP($B271,Points_Table[],14,FALSE)</f>
        <v>2</v>
      </c>
    </row>
    <row r="272" spans="2:6" x14ac:dyDescent="0.25">
      <c r="B272" s="36" t="s">
        <v>3443</v>
      </c>
      <c r="C272" s="28" t="s">
        <v>1238</v>
      </c>
      <c r="D272" s="84">
        <f>VLOOKUP($B272,Points_Table[],12,FALSE)</f>
        <v>3</v>
      </c>
      <c r="E272" s="84">
        <f>VLOOKUP($B272,Points_Table[],16,FALSE)</f>
        <v>5</v>
      </c>
      <c r="F272" s="29">
        <f>VLOOKUP($B272,Points_Table[],14,FALSE)</f>
        <v>3</v>
      </c>
    </row>
    <row r="273" spans="2:6" x14ac:dyDescent="0.25">
      <c r="B273" s="36" t="s">
        <v>3055</v>
      </c>
      <c r="C273" s="28" t="s">
        <v>901</v>
      </c>
      <c r="D273" s="84">
        <f>VLOOKUP($B273,Points_Table[],12,FALSE)</f>
        <v>5</v>
      </c>
      <c r="E273" s="84">
        <f>VLOOKUP($B273,Points_Table[],16,FALSE)</f>
        <v>5</v>
      </c>
      <c r="F273" s="29">
        <f>VLOOKUP($B273,Points_Table[],14,FALSE)</f>
        <v>2</v>
      </c>
    </row>
    <row r="274" spans="2:6" x14ac:dyDescent="0.25">
      <c r="B274" s="36" t="s">
        <v>3424</v>
      </c>
      <c r="C274" s="28" t="s">
        <v>1239</v>
      </c>
      <c r="D274" s="84">
        <f>VLOOKUP($B274,Points_Table[],12,FALSE)</f>
        <v>1</v>
      </c>
      <c r="E274" s="84">
        <f>VLOOKUP($B274,Points_Table[],16,FALSE)</f>
        <v>5</v>
      </c>
      <c r="F274" s="29">
        <f>VLOOKUP($B274,Points_Table[],14,FALSE)</f>
        <v>3</v>
      </c>
    </row>
    <row r="275" spans="2:6" x14ac:dyDescent="0.25">
      <c r="B275" s="36" t="s">
        <v>2989</v>
      </c>
      <c r="C275" s="28" t="s">
        <v>902</v>
      </c>
      <c r="D275" s="84">
        <f>VLOOKUP($B275,Points_Table[],12,FALSE)</f>
        <v>2</v>
      </c>
      <c r="E275" s="84">
        <f>VLOOKUP($B275,Points_Table[],16,FALSE)</f>
        <v>5</v>
      </c>
      <c r="F275" s="29">
        <f>VLOOKUP($B275,Points_Table[],14,FALSE)</f>
        <v>2</v>
      </c>
    </row>
    <row r="276" spans="2:6" x14ac:dyDescent="0.25">
      <c r="B276" s="36" t="s">
        <v>3237</v>
      </c>
      <c r="C276" s="28" t="s">
        <v>903</v>
      </c>
      <c r="D276" s="84">
        <f>VLOOKUP($B276,Points_Table[],12,FALSE)</f>
        <v>2</v>
      </c>
      <c r="E276" s="84">
        <f>VLOOKUP($B276,Points_Table[],16,FALSE)</f>
        <v>3</v>
      </c>
      <c r="F276" s="29">
        <f>VLOOKUP($B276,Points_Table[],14,FALSE)</f>
        <v>2</v>
      </c>
    </row>
    <row r="277" spans="2:6" x14ac:dyDescent="0.25">
      <c r="B277" s="36" t="s">
        <v>3096</v>
      </c>
      <c r="C277" s="28" t="s">
        <v>1240</v>
      </c>
      <c r="D277" s="84">
        <f>VLOOKUP($B277,Points_Table[],12,FALSE)</f>
        <v>2</v>
      </c>
      <c r="E277" s="84">
        <f>VLOOKUP($B277,Points_Table[],16,FALSE)</f>
        <v>5</v>
      </c>
      <c r="F277" s="29">
        <f>VLOOKUP($B277,Points_Table[],14,FALSE)</f>
        <v>3</v>
      </c>
    </row>
    <row r="278" spans="2:6" x14ac:dyDescent="0.25">
      <c r="B278" s="36" t="s">
        <v>3244</v>
      </c>
      <c r="C278" s="28" t="s">
        <v>904</v>
      </c>
      <c r="D278" s="84">
        <f>VLOOKUP($B278,Points_Table[],12,FALSE)</f>
        <v>2</v>
      </c>
      <c r="E278" s="84">
        <f>VLOOKUP($B278,Points_Table[],16,FALSE)</f>
        <v>5</v>
      </c>
      <c r="F278" s="29">
        <f>VLOOKUP($B278,Points_Table[],14,FALSE)</f>
        <v>2</v>
      </c>
    </row>
    <row r="279" spans="2:6" x14ac:dyDescent="0.25">
      <c r="B279" s="36" t="s">
        <v>3068</v>
      </c>
      <c r="C279" s="28" t="s">
        <v>1241</v>
      </c>
      <c r="D279" s="84">
        <f>VLOOKUP($B279,Points_Table[],12,FALSE)</f>
        <v>1</v>
      </c>
      <c r="E279" s="84">
        <f>VLOOKUP($B279,Points_Table[],16,FALSE)</f>
        <v>5</v>
      </c>
      <c r="F279" s="29">
        <f>VLOOKUP($B279,Points_Table[],14,FALSE)</f>
        <v>3</v>
      </c>
    </row>
    <row r="280" spans="2:6" x14ac:dyDescent="0.25">
      <c r="B280" s="36" t="s">
        <v>3105</v>
      </c>
      <c r="C280" s="28" t="s">
        <v>1242</v>
      </c>
      <c r="D280" s="84">
        <f>VLOOKUP($B280,Points_Table[],12,FALSE)</f>
        <v>3</v>
      </c>
      <c r="E280" s="84">
        <f>VLOOKUP($B280,Points_Table[],16,FALSE)</f>
        <v>5</v>
      </c>
      <c r="F280" s="29">
        <f>VLOOKUP($B280,Points_Table[],14,FALSE)</f>
        <v>3</v>
      </c>
    </row>
    <row r="281" spans="2:6" x14ac:dyDescent="0.25">
      <c r="B281" s="36" t="s">
        <v>3382</v>
      </c>
      <c r="C281" s="28" t="s">
        <v>1243</v>
      </c>
      <c r="D281" s="84">
        <f>VLOOKUP($B281,Points_Table[],12,FALSE)</f>
        <v>1</v>
      </c>
      <c r="E281" s="84">
        <f>VLOOKUP($B281,Points_Table[],16,FALSE)</f>
        <v>5</v>
      </c>
      <c r="F281" s="29">
        <f>VLOOKUP($B281,Points_Table[],14,FALSE)</f>
        <v>3</v>
      </c>
    </row>
    <row r="282" spans="2:6" x14ac:dyDescent="0.25">
      <c r="B282" s="36" t="s">
        <v>3167</v>
      </c>
      <c r="C282" s="28" t="s">
        <v>905</v>
      </c>
      <c r="D282" s="84">
        <f>VLOOKUP($B282,Points_Table[],12,FALSE)</f>
        <v>2</v>
      </c>
      <c r="E282" s="84">
        <f>VLOOKUP($B282,Points_Table[],16,FALSE)</f>
        <v>5</v>
      </c>
      <c r="F282" s="29">
        <f>VLOOKUP($B282,Points_Table[],14,FALSE)</f>
        <v>1</v>
      </c>
    </row>
    <row r="283" spans="2:6" x14ac:dyDescent="0.25">
      <c r="B283" s="36" t="s">
        <v>3038</v>
      </c>
      <c r="C283" s="28" t="s">
        <v>1244</v>
      </c>
      <c r="D283" s="84">
        <f>VLOOKUP($B283,Points_Table[],12,FALSE)</f>
        <v>1</v>
      </c>
      <c r="E283" s="84">
        <f>VLOOKUP($B283,Points_Table[],16,FALSE)</f>
        <v>5</v>
      </c>
      <c r="F283" s="29">
        <f>VLOOKUP($B283,Points_Table[],14,FALSE)</f>
        <v>3</v>
      </c>
    </row>
    <row r="284" spans="2:6" x14ac:dyDescent="0.25">
      <c r="B284" s="36" t="s">
        <v>2826</v>
      </c>
      <c r="C284" s="28" t="s">
        <v>906</v>
      </c>
      <c r="D284" s="84">
        <f>VLOOKUP($B284,Points_Table[],12,FALSE)</f>
        <v>2</v>
      </c>
      <c r="E284" s="84">
        <f>VLOOKUP($B284,Points_Table[],16,FALSE)</f>
        <v>5</v>
      </c>
      <c r="F284" s="29">
        <f>VLOOKUP($B284,Points_Table[],14,FALSE)</f>
        <v>2</v>
      </c>
    </row>
    <row r="285" spans="2:6" x14ac:dyDescent="0.25">
      <c r="B285" s="36" t="s">
        <v>2935</v>
      </c>
      <c r="C285" s="28" t="s">
        <v>907</v>
      </c>
      <c r="D285" s="84">
        <f>VLOOKUP($B285,Points_Table[],12,FALSE)</f>
        <v>1</v>
      </c>
      <c r="E285" s="84">
        <f>VLOOKUP($B285,Points_Table[],16,FALSE)</f>
        <v>5</v>
      </c>
      <c r="F285" s="29">
        <f>VLOOKUP($B285,Points_Table[],14,FALSE)</f>
        <v>2</v>
      </c>
    </row>
    <row r="286" spans="2:6" x14ac:dyDescent="0.25">
      <c r="B286" s="36" t="s">
        <v>3130</v>
      </c>
      <c r="C286" s="28" t="s">
        <v>908</v>
      </c>
      <c r="D286" s="84">
        <f>VLOOKUP($B286,Points_Table[],12,FALSE)</f>
        <v>1</v>
      </c>
      <c r="E286" s="84">
        <f>VLOOKUP($B286,Points_Table[],16,FALSE)</f>
        <v>5</v>
      </c>
      <c r="F286" s="29">
        <f>VLOOKUP($B286,Points_Table[],14,FALSE)</f>
        <v>2</v>
      </c>
    </row>
    <row r="287" spans="2:6" x14ac:dyDescent="0.25">
      <c r="B287" s="36" t="s">
        <v>3181</v>
      </c>
      <c r="C287" s="28" t="s">
        <v>909</v>
      </c>
      <c r="D287" s="84">
        <f>VLOOKUP($B287,Points_Table[],12,FALSE)</f>
        <v>2</v>
      </c>
      <c r="E287" s="84">
        <f>VLOOKUP($B287,Points_Table[],16,FALSE)</f>
        <v>5</v>
      </c>
      <c r="F287" s="29">
        <f>VLOOKUP($B287,Points_Table[],14,FALSE)</f>
        <v>2</v>
      </c>
    </row>
    <row r="288" spans="2:6" x14ac:dyDescent="0.25">
      <c r="B288" s="36" t="s">
        <v>2889</v>
      </c>
      <c r="C288" s="28" t="s">
        <v>910</v>
      </c>
      <c r="D288" s="84">
        <f>VLOOKUP($B288,Points_Table[],12,FALSE)</f>
        <v>1</v>
      </c>
      <c r="E288" s="84">
        <f>VLOOKUP($B288,Points_Table[],16,FALSE)</f>
        <v>5</v>
      </c>
      <c r="F288" s="29">
        <f>VLOOKUP($B288,Points_Table[],14,FALSE)</f>
        <v>2</v>
      </c>
    </row>
    <row r="289" spans="2:6" x14ac:dyDescent="0.25">
      <c r="B289" s="36" t="s">
        <v>3160</v>
      </c>
      <c r="C289" s="28" t="s">
        <v>911</v>
      </c>
      <c r="D289" s="84">
        <f>VLOOKUP($B289,Points_Table[],12,FALSE)</f>
        <v>1</v>
      </c>
      <c r="E289" s="84">
        <f>VLOOKUP($B289,Points_Table[],16,FALSE)</f>
        <v>5</v>
      </c>
      <c r="F289" s="29">
        <f>VLOOKUP($B289,Points_Table[],14,FALSE)</f>
        <v>1</v>
      </c>
    </row>
    <row r="290" spans="2:6" x14ac:dyDescent="0.25">
      <c r="B290" s="36" t="s">
        <v>3036</v>
      </c>
      <c r="C290" s="28" t="s">
        <v>1245</v>
      </c>
      <c r="D290" s="84">
        <f>VLOOKUP($B290,Points_Table[],12,FALSE)</f>
        <v>1</v>
      </c>
      <c r="E290" s="84">
        <f>VLOOKUP($B290,Points_Table[],16,FALSE)</f>
        <v>5</v>
      </c>
      <c r="F290" s="29">
        <f>VLOOKUP($B290,Points_Table[],14,FALSE)</f>
        <v>3</v>
      </c>
    </row>
    <row r="291" spans="2:6" x14ac:dyDescent="0.25">
      <c r="B291" s="36" t="s">
        <v>3220</v>
      </c>
      <c r="C291" s="28" t="s">
        <v>912</v>
      </c>
      <c r="D291" s="84">
        <f>VLOOKUP($B291,Points_Table[],12,FALSE)</f>
        <v>1</v>
      </c>
      <c r="E291" s="84">
        <f>VLOOKUP($B291,Points_Table[],16,FALSE)</f>
        <v>5</v>
      </c>
      <c r="F291" s="29">
        <f>VLOOKUP($B291,Points_Table[],14,FALSE)</f>
        <v>2</v>
      </c>
    </row>
    <row r="292" spans="2:6" x14ac:dyDescent="0.25">
      <c r="B292" s="36" t="s">
        <v>3214</v>
      </c>
      <c r="C292" s="28" t="s">
        <v>913</v>
      </c>
      <c r="D292" s="84">
        <f>VLOOKUP($B292,Points_Table[],12,FALSE)</f>
        <v>2</v>
      </c>
      <c r="E292" s="84">
        <f>VLOOKUP($B292,Points_Table[],16,FALSE)</f>
        <v>5</v>
      </c>
      <c r="F292" s="29">
        <f>VLOOKUP($B292,Points_Table[],14,FALSE)</f>
        <v>2</v>
      </c>
    </row>
    <row r="293" spans="2:6" x14ac:dyDescent="0.25">
      <c r="B293" s="36" t="s">
        <v>3285</v>
      </c>
      <c r="C293" s="28" t="s">
        <v>914</v>
      </c>
      <c r="D293" s="84">
        <f>VLOOKUP($B293,Points_Table[],12,FALSE)</f>
        <v>2</v>
      </c>
      <c r="E293" s="84">
        <f>VLOOKUP($B293,Points_Table[],16,FALSE)</f>
        <v>5</v>
      </c>
      <c r="F293" s="29">
        <f>VLOOKUP($B293,Points_Table[],14,FALSE)</f>
        <v>2</v>
      </c>
    </row>
    <row r="294" spans="2:6" x14ac:dyDescent="0.25">
      <c r="B294" s="36" t="s">
        <v>2861</v>
      </c>
      <c r="C294" s="28" t="s">
        <v>1246</v>
      </c>
      <c r="D294" s="84">
        <f>VLOOKUP($B294,Points_Table[],12,FALSE)</f>
        <v>1</v>
      </c>
      <c r="E294" s="84">
        <f>VLOOKUP($B294,Points_Table[],16,FALSE)</f>
        <v>5</v>
      </c>
      <c r="F294" s="29">
        <f>VLOOKUP($B294,Points_Table[],14,FALSE)</f>
        <v>2</v>
      </c>
    </row>
    <row r="295" spans="2:6" x14ac:dyDescent="0.25">
      <c r="B295" s="36" t="s">
        <v>2883</v>
      </c>
      <c r="C295" s="28" t="s">
        <v>915</v>
      </c>
      <c r="D295" s="84">
        <f>VLOOKUP($B295,Points_Table[],12,FALSE)</f>
        <v>4</v>
      </c>
      <c r="E295" s="84">
        <f>VLOOKUP($B295,Points_Table[],16,FALSE)</f>
        <v>5</v>
      </c>
      <c r="F295" s="29">
        <f>VLOOKUP($B295,Points_Table[],14,FALSE)</f>
        <v>2</v>
      </c>
    </row>
    <row r="296" spans="2:6" x14ac:dyDescent="0.25">
      <c r="B296" s="36" t="s">
        <v>3405</v>
      </c>
      <c r="C296" s="28" t="s">
        <v>916</v>
      </c>
      <c r="D296" s="84">
        <f>VLOOKUP($B296,Points_Table[],12,FALSE)</f>
        <v>2</v>
      </c>
      <c r="E296" s="84">
        <f>VLOOKUP($B296,Points_Table[],16,FALSE)</f>
        <v>5</v>
      </c>
      <c r="F296" s="29">
        <f>VLOOKUP($B296,Points_Table[],14,FALSE)</f>
        <v>2</v>
      </c>
    </row>
    <row r="297" spans="2:6" x14ac:dyDescent="0.25">
      <c r="B297" s="36" t="s">
        <v>2980</v>
      </c>
      <c r="C297" s="28" t="s">
        <v>917</v>
      </c>
      <c r="D297" s="84">
        <f>VLOOKUP($B297,Points_Table[],12,FALSE)</f>
        <v>2</v>
      </c>
      <c r="E297" s="84">
        <f>VLOOKUP($B297,Points_Table[],16,FALSE)</f>
        <v>5</v>
      </c>
      <c r="F297" s="29">
        <f>VLOOKUP($B297,Points_Table[],14,FALSE)</f>
        <v>2</v>
      </c>
    </row>
    <row r="298" spans="2:6" x14ac:dyDescent="0.25">
      <c r="B298" s="36" t="s">
        <v>3321</v>
      </c>
      <c r="C298" s="28" t="s">
        <v>1247</v>
      </c>
      <c r="D298" s="84">
        <f>VLOOKUP($B298,Points_Table[],12,FALSE)</f>
        <v>4</v>
      </c>
      <c r="E298" s="84">
        <f>VLOOKUP($B298,Points_Table[],16,FALSE)</f>
        <v>5</v>
      </c>
      <c r="F298" s="29">
        <f>VLOOKUP($B298,Points_Table[],14,FALSE)</f>
        <v>3</v>
      </c>
    </row>
    <row r="299" spans="2:6" x14ac:dyDescent="0.25">
      <c r="B299" s="36" t="s">
        <v>2905</v>
      </c>
      <c r="C299" s="28" t="s">
        <v>918</v>
      </c>
      <c r="D299" s="84">
        <f>VLOOKUP($B299,Points_Table[],12,FALSE)</f>
        <v>2</v>
      </c>
      <c r="E299" s="84">
        <f>VLOOKUP($B299,Points_Table[],16,FALSE)</f>
        <v>5</v>
      </c>
      <c r="F299" s="29">
        <f>VLOOKUP($B299,Points_Table[],14,FALSE)</f>
        <v>1</v>
      </c>
    </row>
    <row r="300" spans="2:6" x14ac:dyDescent="0.25">
      <c r="B300" s="36" t="s">
        <v>2982</v>
      </c>
      <c r="C300" s="28" t="s">
        <v>1248</v>
      </c>
      <c r="D300" s="84">
        <f>VLOOKUP($B300,Points_Table[],12,FALSE)</f>
        <v>1</v>
      </c>
      <c r="E300" s="84">
        <f>VLOOKUP($B300,Points_Table[],16,FALSE)</f>
        <v>5</v>
      </c>
      <c r="F300" s="29">
        <f>VLOOKUP($B300,Points_Table[],14,FALSE)</f>
        <v>3</v>
      </c>
    </row>
    <row r="301" spans="2:6" x14ac:dyDescent="0.25">
      <c r="B301" s="36" t="s">
        <v>2999</v>
      </c>
      <c r="C301" s="28" t="s">
        <v>919</v>
      </c>
      <c r="D301" s="84">
        <f>VLOOKUP($B301,Points_Table[],12,FALSE)</f>
        <v>2</v>
      </c>
      <c r="E301" s="84">
        <f>VLOOKUP($B301,Points_Table[],16,FALSE)</f>
        <v>5</v>
      </c>
      <c r="F301" s="29">
        <f>VLOOKUP($B301,Points_Table[],14,FALSE)</f>
        <v>2</v>
      </c>
    </row>
    <row r="302" spans="2:6" x14ac:dyDescent="0.25">
      <c r="B302" s="36" t="s">
        <v>2983</v>
      </c>
      <c r="C302" s="28" t="s">
        <v>1249</v>
      </c>
      <c r="D302" s="84">
        <f>VLOOKUP($B302,Points_Table[],12,FALSE)</f>
        <v>1</v>
      </c>
      <c r="E302" s="84">
        <f>VLOOKUP($B302,Points_Table[],16,FALSE)</f>
        <v>5</v>
      </c>
      <c r="F302" s="29">
        <f>VLOOKUP($B302,Points_Table[],14,FALSE)</f>
        <v>3</v>
      </c>
    </row>
    <row r="303" spans="2:6" x14ac:dyDescent="0.25">
      <c r="B303" s="36" t="s">
        <v>2930</v>
      </c>
      <c r="C303" s="28" t="s">
        <v>1250</v>
      </c>
      <c r="D303" s="84">
        <f>VLOOKUP($B303,Points_Table[],12,FALSE)</f>
        <v>1</v>
      </c>
      <c r="E303" s="84">
        <f>VLOOKUP($B303,Points_Table[],16,FALSE)</f>
        <v>5</v>
      </c>
      <c r="F303" s="29">
        <f>VLOOKUP($B303,Points_Table[],14,FALSE)</f>
        <v>3</v>
      </c>
    </row>
    <row r="304" spans="2:6" x14ac:dyDescent="0.25">
      <c r="B304" s="36" t="s">
        <v>3429</v>
      </c>
      <c r="C304" s="28" t="s">
        <v>1251</v>
      </c>
      <c r="D304" s="84">
        <f>VLOOKUP($B304,Points_Table[],12,FALSE)</f>
        <v>1</v>
      </c>
      <c r="E304" s="84">
        <f>VLOOKUP($B304,Points_Table[],16,FALSE)</f>
        <v>5</v>
      </c>
      <c r="F304" s="29">
        <f>VLOOKUP($B304,Points_Table[],14,FALSE)</f>
        <v>3</v>
      </c>
    </row>
    <row r="305" spans="2:6" x14ac:dyDescent="0.25">
      <c r="B305" s="36" t="s">
        <v>3084</v>
      </c>
      <c r="C305" s="28" t="s">
        <v>1252</v>
      </c>
      <c r="D305" s="84">
        <f>VLOOKUP($B305,Points_Table[],12,FALSE)</f>
        <v>2</v>
      </c>
      <c r="E305" s="84">
        <f>VLOOKUP($B305,Points_Table[],16,FALSE)</f>
        <v>5</v>
      </c>
      <c r="F305" s="29">
        <f>VLOOKUP($B305,Points_Table[],14,FALSE)</f>
        <v>3</v>
      </c>
    </row>
    <row r="306" spans="2:6" x14ac:dyDescent="0.25">
      <c r="B306" s="36" t="s">
        <v>3080</v>
      </c>
      <c r="C306" s="28" t="s">
        <v>1253</v>
      </c>
      <c r="D306" s="84">
        <f>VLOOKUP($B306,Points_Table[],12,FALSE)</f>
        <v>1</v>
      </c>
      <c r="E306" s="84">
        <f>VLOOKUP($B306,Points_Table[],16,FALSE)</f>
        <v>5</v>
      </c>
      <c r="F306" s="29">
        <f>VLOOKUP($B306,Points_Table[],14,FALSE)</f>
        <v>3</v>
      </c>
    </row>
    <row r="307" spans="2:6" x14ac:dyDescent="0.25">
      <c r="B307" s="36" t="s">
        <v>3328</v>
      </c>
      <c r="C307" s="28" t="s">
        <v>1254</v>
      </c>
      <c r="D307" s="84">
        <f>VLOOKUP($B307,Points_Table[],12,FALSE)</f>
        <v>2</v>
      </c>
      <c r="E307" s="84">
        <f>VLOOKUP($B307,Points_Table[],16,FALSE)</f>
        <v>5</v>
      </c>
      <c r="F307" s="29">
        <f>VLOOKUP($B307,Points_Table[],14,FALSE)</f>
        <v>3</v>
      </c>
    </row>
    <row r="308" spans="2:6" x14ac:dyDescent="0.25">
      <c r="B308" s="36" t="s">
        <v>3377</v>
      </c>
      <c r="C308" s="28" t="s">
        <v>1255</v>
      </c>
      <c r="D308" s="84">
        <f>VLOOKUP($B308,Points_Table[],12,FALSE)</f>
        <v>1</v>
      </c>
      <c r="E308" s="84">
        <f>VLOOKUP($B308,Points_Table[],16,FALSE)</f>
        <v>5</v>
      </c>
      <c r="F308" s="29">
        <f>VLOOKUP($B308,Points_Table[],14,FALSE)</f>
        <v>3</v>
      </c>
    </row>
    <row r="309" spans="2:6" x14ac:dyDescent="0.25">
      <c r="B309" s="36" t="s">
        <v>2854</v>
      </c>
      <c r="C309" s="28" t="s">
        <v>920</v>
      </c>
      <c r="D309" s="84">
        <f>VLOOKUP($B309,Points_Table[],12,FALSE)</f>
        <v>2</v>
      </c>
      <c r="E309" s="84">
        <f>VLOOKUP($B309,Points_Table[],16,FALSE)</f>
        <v>5</v>
      </c>
      <c r="F309" s="29">
        <f>VLOOKUP($B309,Points_Table[],14,FALSE)</f>
        <v>2</v>
      </c>
    </row>
    <row r="310" spans="2:6" x14ac:dyDescent="0.25">
      <c r="B310" s="36" t="s">
        <v>3138</v>
      </c>
      <c r="C310" s="28" t="s">
        <v>1256</v>
      </c>
      <c r="D310" s="84">
        <f>VLOOKUP($B310,Points_Table[],12,FALSE)</f>
        <v>1</v>
      </c>
      <c r="E310" s="84">
        <f>VLOOKUP($B310,Points_Table[],16,FALSE)</f>
        <v>5</v>
      </c>
      <c r="F310" s="29">
        <f>VLOOKUP($B310,Points_Table[],14,FALSE)</f>
        <v>3</v>
      </c>
    </row>
    <row r="311" spans="2:6" x14ac:dyDescent="0.25">
      <c r="B311" s="36" t="s">
        <v>3288</v>
      </c>
      <c r="C311" s="28" t="s">
        <v>921</v>
      </c>
      <c r="D311" s="84">
        <f>VLOOKUP($B311,Points_Table[],12,FALSE)</f>
        <v>2</v>
      </c>
      <c r="E311" s="84">
        <f>VLOOKUP($B311,Points_Table[],16,FALSE)</f>
        <v>3</v>
      </c>
      <c r="F311" s="29">
        <f>VLOOKUP($B311,Points_Table[],14,FALSE)</f>
        <v>2</v>
      </c>
    </row>
    <row r="312" spans="2:6" x14ac:dyDescent="0.25">
      <c r="B312" s="36" t="s">
        <v>3267</v>
      </c>
      <c r="C312" s="28" t="s">
        <v>922</v>
      </c>
      <c r="D312" s="84">
        <f>VLOOKUP($B312,Points_Table[],12,FALSE)</f>
        <v>2</v>
      </c>
      <c r="E312" s="84">
        <f>VLOOKUP($B312,Points_Table[],16,FALSE)</f>
        <v>1</v>
      </c>
      <c r="F312" s="29">
        <f>VLOOKUP($B312,Points_Table[],14,FALSE)</f>
        <v>2</v>
      </c>
    </row>
    <row r="313" spans="2:6" x14ac:dyDescent="0.25">
      <c r="B313" s="36" t="s">
        <v>3104</v>
      </c>
      <c r="C313" s="28" t="s">
        <v>1257</v>
      </c>
      <c r="D313" s="84">
        <f>VLOOKUP($B313,Points_Table[],12,FALSE)</f>
        <v>2</v>
      </c>
      <c r="E313" s="84">
        <f>VLOOKUP($B313,Points_Table[],16,FALSE)</f>
        <v>5</v>
      </c>
      <c r="F313" s="29">
        <f>VLOOKUP($B313,Points_Table[],14,FALSE)</f>
        <v>3</v>
      </c>
    </row>
    <row r="314" spans="2:6" x14ac:dyDescent="0.25">
      <c r="B314" s="36" t="s">
        <v>3393</v>
      </c>
      <c r="C314" s="28" t="s">
        <v>923</v>
      </c>
      <c r="D314" s="84">
        <f>VLOOKUP($B314,Points_Table[],12,FALSE)</f>
        <v>2</v>
      </c>
      <c r="E314" s="84">
        <f>VLOOKUP($B314,Points_Table[],16,FALSE)</f>
        <v>5</v>
      </c>
      <c r="F314" s="29">
        <f>VLOOKUP($B314,Points_Table[],14,FALSE)</f>
        <v>1</v>
      </c>
    </row>
    <row r="315" spans="2:6" x14ac:dyDescent="0.25">
      <c r="B315" s="36" t="s">
        <v>2819</v>
      </c>
      <c r="C315" s="28" t="s">
        <v>924</v>
      </c>
      <c r="D315" s="84">
        <f>VLOOKUP($B315,Points_Table[],12,FALSE)</f>
        <v>3</v>
      </c>
      <c r="E315" s="84">
        <f>VLOOKUP($B315,Points_Table[],16,FALSE)</f>
        <v>5</v>
      </c>
      <c r="F315" s="29">
        <f>VLOOKUP($B315,Points_Table[],14,FALSE)</f>
        <v>2</v>
      </c>
    </row>
    <row r="316" spans="2:6" x14ac:dyDescent="0.25">
      <c r="B316" s="36" t="s">
        <v>2964</v>
      </c>
      <c r="C316" s="28" t="s">
        <v>925</v>
      </c>
      <c r="D316" s="84">
        <f>VLOOKUP($B316,Points_Table[],12,FALSE)</f>
        <v>2</v>
      </c>
      <c r="E316" s="84">
        <f>VLOOKUP($B316,Points_Table[],16,FALSE)</f>
        <v>5</v>
      </c>
      <c r="F316" s="29">
        <f>VLOOKUP($B316,Points_Table[],14,FALSE)</f>
        <v>2</v>
      </c>
    </row>
    <row r="317" spans="2:6" x14ac:dyDescent="0.25">
      <c r="B317" s="36" t="s">
        <v>3139</v>
      </c>
      <c r="C317" s="28" t="s">
        <v>926</v>
      </c>
      <c r="D317" s="84">
        <f>VLOOKUP($B317,Points_Table[],12,FALSE)</f>
        <v>1</v>
      </c>
      <c r="E317" s="84">
        <f>VLOOKUP($B317,Points_Table[],16,FALSE)</f>
        <v>5</v>
      </c>
      <c r="F317" s="29">
        <f>VLOOKUP($B317,Points_Table[],14,FALSE)</f>
        <v>2</v>
      </c>
    </row>
    <row r="318" spans="2:6" x14ac:dyDescent="0.25">
      <c r="B318" s="36" t="s">
        <v>3421</v>
      </c>
      <c r="C318" s="28" t="s">
        <v>1258</v>
      </c>
      <c r="D318" s="84">
        <f>VLOOKUP($B318,Points_Table[],12,FALSE)</f>
        <v>1</v>
      </c>
      <c r="E318" s="84">
        <f>VLOOKUP($B318,Points_Table[],16,FALSE)</f>
        <v>5</v>
      </c>
      <c r="F318" s="29">
        <f>VLOOKUP($B318,Points_Table[],14,FALSE)</f>
        <v>3</v>
      </c>
    </row>
    <row r="319" spans="2:6" x14ac:dyDescent="0.25">
      <c r="B319" s="36" t="s">
        <v>2946</v>
      </c>
      <c r="C319" s="28" t="s">
        <v>1259</v>
      </c>
      <c r="D319" s="84">
        <f>VLOOKUP($B319,Points_Table[],12,FALSE)</f>
        <v>1</v>
      </c>
      <c r="E319" s="84">
        <f>VLOOKUP($B319,Points_Table[],16,FALSE)</f>
        <v>1</v>
      </c>
      <c r="F319" s="29">
        <f>VLOOKUP($B319,Points_Table[],14,FALSE)</f>
        <v>3</v>
      </c>
    </row>
    <row r="320" spans="2:6" x14ac:dyDescent="0.25">
      <c r="B320" s="36" t="s">
        <v>3180</v>
      </c>
      <c r="C320" s="28" t="s">
        <v>927</v>
      </c>
      <c r="D320" s="84">
        <f>VLOOKUP($B320,Points_Table[],12,FALSE)</f>
        <v>2</v>
      </c>
      <c r="E320" s="84">
        <f>VLOOKUP($B320,Points_Table[],16,FALSE)</f>
        <v>5</v>
      </c>
      <c r="F320" s="29">
        <f>VLOOKUP($B320,Points_Table[],14,FALSE)</f>
        <v>2</v>
      </c>
    </row>
    <row r="321" spans="2:6" x14ac:dyDescent="0.25">
      <c r="B321" s="36" t="s">
        <v>2942</v>
      </c>
      <c r="C321" s="28" t="s">
        <v>928</v>
      </c>
      <c r="D321" s="84">
        <f>VLOOKUP($B321,Points_Table[],12,FALSE)</f>
        <v>2</v>
      </c>
      <c r="E321" s="84">
        <f>VLOOKUP($B321,Points_Table[],16,FALSE)</f>
        <v>5</v>
      </c>
      <c r="F321" s="29">
        <f>VLOOKUP($B321,Points_Table[],14,FALSE)</f>
        <v>2</v>
      </c>
    </row>
    <row r="322" spans="2:6" x14ac:dyDescent="0.25">
      <c r="B322" s="36" t="s">
        <v>2884</v>
      </c>
      <c r="C322" s="28" t="s">
        <v>929</v>
      </c>
      <c r="D322" s="84">
        <f>VLOOKUP($B322,Points_Table[],12,FALSE)</f>
        <v>2</v>
      </c>
      <c r="E322" s="84">
        <f>VLOOKUP($B322,Points_Table[],16,FALSE)</f>
        <v>5</v>
      </c>
      <c r="F322" s="29">
        <f>VLOOKUP($B322,Points_Table[],14,FALSE)</f>
        <v>3</v>
      </c>
    </row>
    <row r="323" spans="2:6" x14ac:dyDescent="0.25">
      <c r="B323" s="36" t="s">
        <v>3343</v>
      </c>
      <c r="C323" s="28" t="s">
        <v>1260</v>
      </c>
      <c r="D323" s="84">
        <f>VLOOKUP($B323,Points_Table[],12,FALSE)</f>
        <v>1</v>
      </c>
      <c r="E323" s="84">
        <f>VLOOKUP($B323,Points_Table[],16,FALSE)</f>
        <v>5</v>
      </c>
      <c r="F323" s="29">
        <f>VLOOKUP($B323,Points_Table[],14,FALSE)</f>
        <v>3</v>
      </c>
    </row>
    <row r="324" spans="2:6" x14ac:dyDescent="0.25">
      <c r="B324" s="36" t="s">
        <v>3381</v>
      </c>
      <c r="C324" s="28" t="s">
        <v>930</v>
      </c>
      <c r="D324" s="84">
        <f>VLOOKUP($B324,Points_Table[],12,FALSE)</f>
        <v>3</v>
      </c>
      <c r="E324" s="84">
        <f>VLOOKUP($B324,Points_Table[],16,FALSE)</f>
        <v>5</v>
      </c>
      <c r="F324" s="29">
        <f>VLOOKUP($B324,Points_Table[],14,FALSE)</f>
        <v>2</v>
      </c>
    </row>
    <row r="325" spans="2:6" x14ac:dyDescent="0.25">
      <c r="B325" s="36" t="s">
        <v>3171</v>
      </c>
      <c r="C325" s="28" t="s">
        <v>931</v>
      </c>
      <c r="D325" s="84">
        <f>VLOOKUP($B325,Points_Table[],12,FALSE)</f>
        <v>5</v>
      </c>
      <c r="E325" s="84">
        <f>VLOOKUP($B325,Points_Table[],16,FALSE)</f>
        <v>5</v>
      </c>
      <c r="F325" s="29">
        <f>VLOOKUP($B325,Points_Table[],14,FALSE)</f>
        <v>2</v>
      </c>
    </row>
    <row r="326" spans="2:6" x14ac:dyDescent="0.25">
      <c r="B326" s="36" t="s">
        <v>3005</v>
      </c>
      <c r="C326" s="28" t="s">
        <v>932</v>
      </c>
      <c r="D326" s="84">
        <f>VLOOKUP($B326,Points_Table[],12,FALSE)</f>
        <v>2</v>
      </c>
      <c r="E326" s="84">
        <f>VLOOKUP($B326,Points_Table[],16,FALSE)</f>
        <v>5</v>
      </c>
      <c r="F326" s="29">
        <f>VLOOKUP($B326,Points_Table[],14,FALSE)</f>
        <v>2</v>
      </c>
    </row>
    <row r="327" spans="2:6" x14ac:dyDescent="0.25">
      <c r="B327" s="36" t="s">
        <v>2936</v>
      </c>
      <c r="C327" s="28" t="s">
        <v>933</v>
      </c>
      <c r="D327" s="84">
        <f>VLOOKUP($B327,Points_Table[],12,FALSE)</f>
        <v>5</v>
      </c>
      <c r="E327" s="84">
        <f>VLOOKUP($B327,Points_Table[],16,FALSE)</f>
        <v>0</v>
      </c>
      <c r="F327" s="29">
        <f>VLOOKUP($B327,Points_Table[],14,FALSE)</f>
        <v>2</v>
      </c>
    </row>
    <row r="328" spans="2:6" x14ac:dyDescent="0.25">
      <c r="B328" s="36" t="s">
        <v>3143</v>
      </c>
      <c r="C328" s="28" t="s">
        <v>934</v>
      </c>
      <c r="D328" s="84">
        <f>VLOOKUP($B328,Points_Table[],12,FALSE)</f>
        <v>2</v>
      </c>
      <c r="E328" s="84">
        <f>VLOOKUP($B328,Points_Table[],16,FALSE)</f>
        <v>5</v>
      </c>
      <c r="F328" s="29">
        <f>VLOOKUP($B328,Points_Table[],14,FALSE)</f>
        <v>2</v>
      </c>
    </row>
    <row r="329" spans="2:6" x14ac:dyDescent="0.25">
      <c r="B329" s="36" t="s">
        <v>3394</v>
      </c>
      <c r="C329" s="28" t="s">
        <v>1261</v>
      </c>
      <c r="D329" s="84">
        <f>VLOOKUP($B329,Points_Table[],12,FALSE)</f>
        <v>1</v>
      </c>
      <c r="E329" s="84">
        <f>VLOOKUP($B329,Points_Table[],16,FALSE)</f>
        <v>5</v>
      </c>
      <c r="F329" s="29">
        <f>VLOOKUP($B329,Points_Table[],14,FALSE)</f>
        <v>3</v>
      </c>
    </row>
    <row r="330" spans="2:6" x14ac:dyDescent="0.25">
      <c r="B330" s="36" t="s">
        <v>2950</v>
      </c>
      <c r="C330" s="28" t="s">
        <v>1262</v>
      </c>
      <c r="D330" s="84">
        <f>VLOOKUP($B330,Points_Table[],12,FALSE)</f>
        <v>1</v>
      </c>
      <c r="E330" s="84">
        <f>VLOOKUP($B330,Points_Table[],16,FALSE)</f>
        <v>5</v>
      </c>
      <c r="F330" s="29">
        <f>VLOOKUP($B330,Points_Table[],14,FALSE)</f>
        <v>3</v>
      </c>
    </row>
    <row r="331" spans="2:6" x14ac:dyDescent="0.25">
      <c r="B331" s="36" t="s">
        <v>2984</v>
      </c>
      <c r="C331" s="28" t="s">
        <v>1263</v>
      </c>
      <c r="D331" s="84">
        <f>VLOOKUP($B331,Points_Table[],12,FALSE)</f>
        <v>1</v>
      </c>
      <c r="E331" s="84">
        <f>VLOOKUP($B331,Points_Table[],16,FALSE)</f>
        <v>1</v>
      </c>
      <c r="F331" s="29">
        <f>VLOOKUP($B331,Points_Table[],14,FALSE)</f>
        <v>3</v>
      </c>
    </row>
    <row r="332" spans="2:6" x14ac:dyDescent="0.25">
      <c r="B332" s="36" t="s">
        <v>3465</v>
      </c>
      <c r="C332" s="28" t="s">
        <v>1264</v>
      </c>
      <c r="D332" s="84">
        <f>VLOOKUP($B332,Points_Table[],12,FALSE)</f>
        <v>1</v>
      </c>
      <c r="E332" s="84">
        <f>VLOOKUP($B332,Points_Table[],16,FALSE)</f>
        <v>0</v>
      </c>
      <c r="F332" s="29">
        <f>VLOOKUP($B332,Points_Table[],14,FALSE)</f>
        <v>3</v>
      </c>
    </row>
    <row r="333" spans="2:6" x14ac:dyDescent="0.25">
      <c r="B333" s="36" t="s">
        <v>2937</v>
      </c>
      <c r="C333" s="28" t="s">
        <v>1265</v>
      </c>
      <c r="D333" s="84">
        <f>VLOOKUP($B333,Points_Table[],12,FALSE)</f>
        <v>1</v>
      </c>
      <c r="E333" s="84">
        <f>VLOOKUP($B333,Points_Table[],16,FALSE)</f>
        <v>5</v>
      </c>
      <c r="F333" s="29">
        <f>VLOOKUP($B333,Points_Table[],14,FALSE)</f>
        <v>3</v>
      </c>
    </row>
    <row r="334" spans="2:6" x14ac:dyDescent="0.25">
      <c r="B334" s="36" t="s">
        <v>3378</v>
      </c>
      <c r="C334" s="28" t="s">
        <v>1266</v>
      </c>
      <c r="D334" s="84">
        <f>VLOOKUP($B334,Points_Table[],12,FALSE)</f>
        <v>1</v>
      </c>
      <c r="E334" s="84">
        <f>VLOOKUP($B334,Points_Table[],16,FALSE)</f>
        <v>5</v>
      </c>
      <c r="F334" s="29">
        <f>VLOOKUP($B334,Points_Table[],14,FALSE)</f>
        <v>3</v>
      </c>
    </row>
    <row r="335" spans="2:6" x14ac:dyDescent="0.25">
      <c r="B335" s="36" t="s">
        <v>3215</v>
      </c>
      <c r="C335" s="28" t="s">
        <v>935</v>
      </c>
      <c r="D335" s="84">
        <f>VLOOKUP($B335,Points_Table[],12,FALSE)</f>
        <v>2</v>
      </c>
      <c r="E335" s="84">
        <f>VLOOKUP($B335,Points_Table[],16,FALSE)</f>
        <v>5</v>
      </c>
      <c r="F335" s="29">
        <f>VLOOKUP($B335,Points_Table[],14,FALSE)</f>
        <v>2</v>
      </c>
    </row>
    <row r="336" spans="2:6" x14ac:dyDescent="0.25">
      <c r="B336" s="36" t="s">
        <v>3195</v>
      </c>
      <c r="C336" s="28" t="s">
        <v>936</v>
      </c>
      <c r="D336" s="84">
        <f>VLOOKUP($B336,Points_Table[],12,FALSE)</f>
        <v>2</v>
      </c>
      <c r="E336" s="84">
        <f>VLOOKUP($B336,Points_Table[],16,FALSE)</f>
        <v>5</v>
      </c>
      <c r="F336" s="29">
        <f>VLOOKUP($B336,Points_Table[],14,FALSE)</f>
        <v>1</v>
      </c>
    </row>
    <row r="337" spans="2:6" x14ac:dyDescent="0.25">
      <c r="B337" s="36" t="s">
        <v>3069</v>
      </c>
      <c r="C337" s="28" t="s">
        <v>1267</v>
      </c>
      <c r="D337" s="84">
        <f>VLOOKUP($B337,Points_Table[],12,FALSE)</f>
        <v>5</v>
      </c>
      <c r="E337" s="84">
        <f>VLOOKUP($B337,Points_Table[],16,FALSE)</f>
        <v>5</v>
      </c>
      <c r="F337" s="29">
        <f>VLOOKUP($B337,Points_Table[],14,FALSE)</f>
        <v>3</v>
      </c>
    </row>
    <row r="338" spans="2:6" x14ac:dyDescent="0.25">
      <c r="B338" s="36" t="s">
        <v>2972</v>
      </c>
      <c r="C338" s="28" t="s">
        <v>937</v>
      </c>
      <c r="D338" s="84">
        <f>VLOOKUP($B338,Points_Table[],12,FALSE)</f>
        <v>1</v>
      </c>
      <c r="E338" s="84">
        <f>VLOOKUP($B338,Points_Table[],16,FALSE)</f>
        <v>5</v>
      </c>
      <c r="F338" s="29">
        <f>VLOOKUP($B338,Points_Table[],14,FALSE)</f>
        <v>2</v>
      </c>
    </row>
    <row r="339" spans="2:6" x14ac:dyDescent="0.25">
      <c r="B339" s="36" t="s">
        <v>3468</v>
      </c>
      <c r="C339" s="28" t="s">
        <v>938</v>
      </c>
      <c r="D339" s="84">
        <f>VLOOKUP($B339,Points_Table[],12,FALSE)</f>
        <v>1</v>
      </c>
      <c r="E339" s="84">
        <f>VLOOKUP($B339,Points_Table[],16,FALSE)</f>
        <v>5</v>
      </c>
      <c r="F339" s="29">
        <f>VLOOKUP($B339,Points_Table[],14,FALSE)</f>
        <v>2</v>
      </c>
    </row>
    <row r="340" spans="2:6" x14ac:dyDescent="0.25">
      <c r="B340" s="36" t="s">
        <v>3059</v>
      </c>
      <c r="C340" s="28" t="s">
        <v>1268</v>
      </c>
      <c r="D340" s="84">
        <f>VLOOKUP($B340,Points_Table[],12,FALSE)</f>
        <v>1</v>
      </c>
      <c r="E340" s="84">
        <f>VLOOKUP($B340,Points_Table[],16,FALSE)</f>
        <v>5</v>
      </c>
      <c r="F340" s="29">
        <f>VLOOKUP($B340,Points_Table[],14,FALSE)</f>
        <v>3</v>
      </c>
    </row>
    <row r="341" spans="2:6" x14ac:dyDescent="0.25">
      <c r="B341" s="36" t="s">
        <v>3110</v>
      </c>
      <c r="C341" s="28" t="s">
        <v>1269</v>
      </c>
      <c r="D341" s="84">
        <f>VLOOKUP($B341,Points_Table[],12,FALSE)</f>
        <v>1</v>
      </c>
      <c r="E341" s="84">
        <f>VLOOKUP($B341,Points_Table[],16,FALSE)</f>
        <v>5</v>
      </c>
      <c r="F341" s="29">
        <f>VLOOKUP($B341,Points_Table[],14,FALSE)</f>
        <v>3</v>
      </c>
    </row>
    <row r="342" spans="2:6" x14ac:dyDescent="0.25">
      <c r="B342" s="36" t="s">
        <v>3362</v>
      </c>
      <c r="C342" s="28" t="s">
        <v>939</v>
      </c>
      <c r="D342" s="84">
        <f>VLOOKUP($B342,Points_Table[],12,FALSE)</f>
        <v>3</v>
      </c>
      <c r="E342" s="84">
        <f>VLOOKUP($B342,Points_Table[],16,FALSE)</f>
        <v>5</v>
      </c>
      <c r="F342" s="29">
        <f>VLOOKUP($B342,Points_Table[],14,FALSE)</f>
        <v>2</v>
      </c>
    </row>
    <row r="343" spans="2:6" x14ac:dyDescent="0.25">
      <c r="B343" s="36" t="s">
        <v>3294</v>
      </c>
      <c r="C343" s="28" t="s">
        <v>1270</v>
      </c>
      <c r="D343" s="84">
        <f>VLOOKUP($B343,Points_Table[],12,FALSE)</f>
        <v>2</v>
      </c>
      <c r="E343" s="84">
        <f>VLOOKUP($B343,Points_Table[],16,FALSE)</f>
        <v>5</v>
      </c>
      <c r="F343" s="29">
        <f>VLOOKUP($B343,Points_Table[],14,FALSE)</f>
        <v>3</v>
      </c>
    </row>
    <row r="344" spans="2:6" x14ac:dyDescent="0.25">
      <c r="B344" s="36" t="s">
        <v>3238</v>
      </c>
      <c r="C344" s="28" t="s">
        <v>940</v>
      </c>
      <c r="D344" s="84">
        <f>VLOOKUP($B344,Points_Table[],12,FALSE)</f>
        <v>1</v>
      </c>
      <c r="E344" s="84">
        <f>VLOOKUP($B344,Points_Table[],16,FALSE)</f>
        <v>5</v>
      </c>
      <c r="F344" s="29">
        <f>VLOOKUP($B344,Points_Table[],14,FALSE)</f>
        <v>2</v>
      </c>
    </row>
    <row r="345" spans="2:6" x14ac:dyDescent="0.25">
      <c r="B345" s="36" t="s">
        <v>2990</v>
      </c>
      <c r="C345" s="28" t="s">
        <v>941</v>
      </c>
      <c r="D345" s="84">
        <f>VLOOKUP($B345,Points_Table[],12,FALSE)</f>
        <v>2</v>
      </c>
      <c r="E345" s="84">
        <f>VLOOKUP($B345,Points_Table[],16,FALSE)</f>
        <v>5</v>
      </c>
      <c r="F345" s="29">
        <f>VLOOKUP($B345,Points_Table[],14,FALSE)</f>
        <v>2</v>
      </c>
    </row>
    <row r="346" spans="2:6" x14ac:dyDescent="0.25">
      <c r="B346" s="36" t="s">
        <v>3340</v>
      </c>
      <c r="C346" s="28" t="s">
        <v>1271</v>
      </c>
      <c r="D346" s="84">
        <f>VLOOKUP($B346,Points_Table[],12,FALSE)</f>
        <v>1</v>
      </c>
      <c r="E346" s="84">
        <f>VLOOKUP($B346,Points_Table[],16,FALSE)</f>
        <v>5</v>
      </c>
      <c r="F346" s="29">
        <f>VLOOKUP($B346,Points_Table[],14,FALSE)</f>
        <v>3</v>
      </c>
    </row>
    <row r="347" spans="2:6" x14ac:dyDescent="0.25">
      <c r="B347" s="36" t="s">
        <v>3148</v>
      </c>
      <c r="C347" s="28" t="s">
        <v>942</v>
      </c>
      <c r="D347" s="84">
        <f>VLOOKUP($B347,Points_Table[],12,FALSE)</f>
        <v>1</v>
      </c>
      <c r="E347" s="84">
        <f>VLOOKUP($B347,Points_Table[],16,FALSE)</f>
        <v>5</v>
      </c>
      <c r="F347" s="29">
        <f>VLOOKUP($B347,Points_Table[],14,FALSE)</f>
        <v>2</v>
      </c>
    </row>
    <row r="348" spans="2:6" x14ac:dyDescent="0.25">
      <c r="B348" s="36" t="s">
        <v>3365</v>
      </c>
      <c r="C348" s="28" t="s">
        <v>943</v>
      </c>
      <c r="D348" s="84">
        <f>VLOOKUP($B348,Points_Table[],12,FALSE)</f>
        <v>2</v>
      </c>
      <c r="E348" s="84">
        <f>VLOOKUP($B348,Points_Table[],16,FALSE)</f>
        <v>5</v>
      </c>
      <c r="F348" s="29">
        <f>VLOOKUP($B348,Points_Table[],14,FALSE)</f>
        <v>1</v>
      </c>
    </row>
    <row r="349" spans="2:6" x14ac:dyDescent="0.25">
      <c r="B349" s="36" t="s">
        <v>3016</v>
      </c>
      <c r="C349" s="28" t="s">
        <v>944</v>
      </c>
      <c r="D349" s="84">
        <f>VLOOKUP($B349,Points_Table[],12,FALSE)</f>
        <v>1</v>
      </c>
      <c r="E349" s="84">
        <f>VLOOKUP($B349,Points_Table[],16,FALSE)</f>
        <v>5</v>
      </c>
      <c r="F349" s="29">
        <f>VLOOKUP($B349,Points_Table[],14,FALSE)</f>
        <v>2</v>
      </c>
    </row>
    <row r="350" spans="2:6" x14ac:dyDescent="0.25">
      <c r="B350" s="36" t="s">
        <v>3111</v>
      </c>
      <c r="C350" s="28" t="s">
        <v>945</v>
      </c>
      <c r="D350" s="84">
        <f>VLOOKUP($B350,Points_Table[],12,FALSE)</f>
        <v>2</v>
      </c>
      <c r="E350" s="84">
        <f>VLOOKUP($B350,Points_Table[],16,FALSE)</f>
        <v>3</v>
      </c>
      <c r="F350" s="29">
        <f>VLOOKUP($B350,Points_Table[],14,FALSE)</f>
        <v>2</v>
      </c>
    </row>
    <row r="351" spans="2:6" x14ac:dyDescent="0.25">
      <c r="B351" s="36" t="s">
        <v>3101</v>
      </c>
      <c r="C351" s="28" t="s">
        <v>1272</v>
      </c>
      <c r="D351" s="84">
        <f>VLOOKUP($B351,Points_Table[],12,FALSE)</f>
        <v>2</v>
      </c>
      <c r="E351" s="84">
        <f>VLOOKUP($B351,Points_Table[],16,FALSE)</f>
        <v>5</v>
      </c>
      <c r="F351" s="29">
        <f>VLOOKUP($B351,Points_Table[],14,FALSE)</f>
        <v>3</v>
      </c>
    </row>
    <row r="352" spans="2:6" x14ac:dyDescent="0.25">
      <c r="B352" s="36" t="s">
        <v>3088</v>
      </c>
      <c r="C352" s="28" t="s">
        <v>1273</v>
      </c>
      <c r="D352" s="84">
        <f>VLOOKUP($B352,Points_Table[],12,FALSE)</f>
        <v>2</v>
      </c>
      <c r="E352" s="84">
        <f>VLOOKUP($B352,Points_Table[],16,FALSE)</f>
        <v>5</v>
      </c>
      <c r="F352" s="29">
        <f>VLOOKUP($B352,Points_Table[],14,FALSE)</f>
        <v>3</v>
      </c>
    </row>
    <row r="353" spans="2:6" x14ac:dyDescent="0.25">
      <c r="B353" s="36" t="s">
        <v>2985</v>
      </c>
      <c r="C353" s="28" t="s">
        <v>1274</v>
      </c>
      <c r="D353" s="84">
        <f>VLOOKUP($B353,Points_Table[],12,FALSE)</f>
        <v>1</v>
      </c>
      <c r="E353" s="84">
        <f>VLOOKUP($B353,Points_Table[],16,FALSE)</f>
        <v>5</v>
      </c>
      <c r="F353" s="29">
        <f>VLOOKUP($B353,Points_Table[],14,FALSE)</f>
        <v>3</v>
      </c>
    </row>
    <row r="354" spans="2:6" x14ac:dyDescent="0.25">
      <c r="B354" s="36" t="s">
        <v>3307</v>
      </c>
      <c r="C354" s="28" t="s">
        <v>946</v>
      </c>
      <c r="D354" s="84">
        <f>VLOOKUP($B354,Points_Table[],12,FALSE)</f>
        <v>3</v>
      </c>
      <c r="E354" s="84">
        <f>VLOOKUP($B354,Points_Table[],16,FALSE)</f>
        <v>5</v>
      </c>
      <c r="F354" s="29">
        <f>VLOOKUP($B354,Points_Table[],14,FALSE)</f>
        <v>2</v>
      </c>
    </row>
    <row r="355" spans="2:6" x14ac:dyDescent="0.25">
      <c r="B355" s="36" t="s">
        <v>3010</v>
      </c>
      <c r="C355" s="28" t="s">
        <v>947</v>
      </c>
      <c r="D355" s="84">
        <f>VLOOKUP($B355,Points_Table[],12,FALSE)</f>
        <v>1</v>
      </c>
      <c r="E355" s="84">
        <f>VLOOKUP($B355,Points_Table[],16,FALSE)</f>
        <v>5</v>
      </c>
      <c r="F355" s="29">
        <f>VLOOKUP($B355,Points_Table[],14,FALSE)</f>
        <v>2</v>
      </c>
    </row>
    <row r="356" spans="2:6" x14ac:dyDescent="0.25">
      <c r="B356" s="36" t="s">
        <v>3004</v>
      </c>
      <c r="C356" s="28" t="s">
        <v>948</v>
      </c>
      <c r="D356" s="84">
        <f>VLOOKUP($B356,Points_Table[],12,FALSE)</f>
        <v>2</v>
      </c>
      <c r="E356" s="84">
        <f>VLOOKUP($B356,Points_Table[],16,FALSE)</f>
        <v>3</v>
      </c>
      <c r="F356" s="29">
        <f>VLOOKUP($B356,Points_Table[],14,FALSE)</f>
        <v>2</v>
      </c>
    </row>
    <row r="357" spans="2:6" x14ac:dyDescent="0.25">
      <c r="B357" s="36" t="s">
        <v>3074</v>
      </c>
      <c r="C357" s="28" t="s">
        <v>1275</v>
      </c>
      <c r="D357" s="84">
        <f>VLOOKUP($B357,Points_Table[],12,FALSE)</f>
        <v>1</v>
      </c>
      <c r="E357" s="84">
        <f>VLOOKUP($B357,Points_Table[],16,FALSE)</f>
        <v>5</v>
      </c>
      <c r="F357" s="29">
        <f>VLOOKUP($B357,Points_Table[],14,FALSE)</f>
        <v>3</v>
      </c>
    </row>
    <row r="358" spans="2:6" x14ac:dyDescent="0.25">
      <c r="B358" s="36" t="s">
        <v>3149</v>
      </c>
      <c r="C358" s="28" t="s">
        <v>949</v>
      </c>
      <c r="D358" s="84">
        <f>VLOOKUP($B358,Points_Table[],12,FALSE)</f>
        <v>3</v>
      </c>
      <c r="E358" s="84">
        <f>VLOOKUP($B358,Points_Table[],16,FALSE)</f>
        <v>5</v>
      </c>
      <c r="F358" s="29">
        <f>VLOOKUP($B358,Points_Table[],14,FALSE)</f>
        <v>2</v>
      </c>
    </row>
    <row r="359" spans="2:6" x14ac:dyDescent="0.25">
      <c r="B359" s="36" t="s">
        <v>3183</v>
      </c>
      <c r="C359" s="28" t="s">
        <v>950</v>
      </c>
      <c r="D359" s="84">
        <f>VLOOKUP($B359,Points_Table[],12,FALSE)</f>
        <v>2</v>
      </c>
      <c r="E359" s="84">
        <f>VLOOKUP($B359,Points_Table[],16,FALSE)</f>
        <v>5</v>
      </c>
      <c r="F359" s="29">
        <f>VLOOKUP($B359,Points_Table[],14,FALSE)</f>
        <v>2</v>
      </c>
    </row>
    <row r="360" spans="2:6" x14ac:dyDescent="0.25">
      <c r="B360" s="36" t="s">
        <v>3412</v>
      </c>
      <c r="C360" s="28" t="s">
        <v>951</v>
      </c>
      <c r="D360" s="84">
        <f>VLOOKUP($B360,Points_Table[],12,FALSE)</f>
        <v>2</v>
      </c>
      <c r="E360" s="84">
        <f>VLOOKUP($B360,Points_Table[],16,FALSE)</f>
        <v>5</v>
      </c>
      <c r="F360" s="29">
        <f>VLOOKUP($B360,Points_Table[],14,FALSE)</f>
        <v>2</v>
      </c>
    </row>
    <row r="361" spans="2:6" x14ac:dyDescent="0.25">
      <c r="B361" s="36" t="s">
        <v>3027</v>
      </c>
      <c r="C361" s="28" t="s">
        <v>952</v>
      </c>
      <c r="D361" s="84">
        <f>VLOOKUP($B361,Points_Table[],12,FALSE)</f>
        <v>2</v>
      </c>
      <c r="E361" s="84">
        <f>VLOOKUP($B361,Points_Table[],16,FALSE)</f>
        <v>5</v>
      </c>
      <c r="F361" s="29">
        <f>VLOOKUP($B361,Points_Table[],14,FALSE)</f>
        <v>2</v>
      </c>
    </row>
    <row r="362" spans="2:6" x14ac:dyDescent="0.25">
      <c r="B362" s="36" t="s">
        <v>3239</v>
      </c>
      <c r="C362" s="28" t="s">
        <v>953</v>
      </c>
      <c r="D362" s="84">
        <f>VLOOKUP($B362,Points_Table[],12,FALSE)</f>
        <v>1</v>
      </c>
      <c r="E362" s="84">
        <f>VLOOKUP($B362,Points_Table[],16,FALSE)</f>
        <v>5</v>
      </c>
      <c r="F362" s="29">
        <f>VLOOKUP($B362,Points_Table[],14,FALSE)</f>
        <v>2</v>
      </c>
    </row>
    <row r="363" spans="2:6" x14ac:dyDescent="0.25">
      <c r="B363" s="36" t="s">
        <v>3205</v>
      </c>
      <c r="C363" s="28" t="s">
        <v>1276</v>
      </c>
      <c r="D363" s="84">
        <f>VLOOKUP($B363,Points_Table[],12,FALSE)</f>
        <v>1</v>
      </c>
      <c r="E363" s="84">
        <f>VLOOKUP($B363,Points_Table[],16,FALSE)</f>
        <v>5</v>
      </c>
      <c r="F363" s="29">
        <f>VLOOKUP($B363,Points_Table[],14,FALSE)</f>
        <v>3</v>
      </c>
    </row>
    <row r="364" spans="2:6" x14ac:dyDescent="0.25">
      <c r="B364" s="36" t="s">
        <v>2815</v>
      </c>
      <c r="C364" s="28" t="s">
        <v>954</v>
      </c>
      <c r="D364" s="84">
        <f>VLOOKUP($B364,Points_Table[],12,FALSE)</f>
        <v>1</v>
      </c>
      <c r="E364" s="84">
        <f>VLOOKUP($B364,Points_Table[],16,FALSE)</f>
        <v>5</v>
      </c>
      <c r="F364" s="29">
        <f>VLOOKUP($B364,Points_Table[],14,FALSE)</f>
        <v>2</v>
      </c>
    </row>
    <row r="365" spans="2:6" x14ac:dyDescent="0.25">
      <c r="B365" s="36" t="s">
        <v>2959</v>
      </c>
      <c r="C365" s="28" t="s">
        <v>955</v>
      </c>
      <c r="D365" s="84">
        <f>VLOOKUP($B365,Points_Table[],12,FALSE)</f>
        <v>2</v>
      </c>
      <c r="E365" s="84">
        <f>VLOOKUP($B365,Points_Table[],16,FALSE)</f>
        <v>5</v>
      </c>
      <c r="F365" s="29">
        <f>VLOOKUP($B365,Points_Table[],14,FALSE)</f>
        <v>2</v>
      </c>
    </row>
    <row r="366" spans="2:6" x14ac:dyDescent="0.25">
      <c r="B366" s="36" t="s">
        <v>3066</v>
      </c>
      <c r="C366" s="28" t="s">
        <v>1277</v>
      </c>
      <c r="D366" s="84">
        <f>VLOOKUP($B366,Points_Table[],12,FALSE)</f>
        <v>1</v>
      </c>
      <c r="E366" s="84">
        <f>VLOOKUP($B366,Points_Table[],16,FALSE)</f>
        <v>5</v>
      </c>
      <c r="F366" s="29">
        <f>VLOOKUP($B366,Points_Table[],14,FALSE)</f>
        <v>3</v>
      </c>
    </row>
    <row r="367" spans="2:6" x14ac:dyDescent="0.25">
      <c r="B367" s="36" t="s">
        <v>3440</v>
      </c>
      <c r="C367" s="28" t="s">
        <v>1278</v>
      </c>
      <c r="D367" s="84">
        <f>VLOOKUP($B367,Points_Table[],12,FALSE)</f>
        <v>1</v>
      </c>
      <c r="E367" s="84">
        <f>VLOOKUP($B367,Points_Table[],16,FALSE)</f>
        <v>5</v>
      </c>
      <c r="F367" s="29">
        <f>VLOOKUP($B367,Points_Table[],14,FALSE)</f>
        <v>3</v>
      </c>
    </row>
    <row r="368" spans="2:6" x14ac:dyDescent="0.25">
      <c r="B368" s="36" t="s">
        <v>3157</v>
      </c>
      <c r="C368" s="28" t="s">
        <v>956</v>
      </c>
      <c r="D368" s="84">
        <f>VLOOKUP($B368,Points_Table[],12,FALSE)</f>
        <v>2</v>
      </c>
      <c r="E368" s="84">
        <f>VLOOKUP($B368,Points_Table[],16,FALSE)</f>
        <v>5</v>
      </c>
      <c r="F368" s="29">
        <f>VLOOKUP($B368,Points_Table[],14,FALSE)</f>
        <v>2</v>
      </c>
    </row>
    <row r="369" spans="2:6" x14ac:dyDescent="0.25">
      <c r="B369" s="36" t="s">
        <v>3094</v>
      </c>
      <c r="C369" s="28" t="s">
        <v>1279</v>
      </c>
      <c r="D369" s="84">
        <f>VLOOKUP($B369,Points_Table[],12,FALSE)</f>
        <v>1</v>
      </c>
      <c r="E369" s="84">
        <f>VLOOKUP($B369,Points_Table[],16,FALSE)</f>
        <v>5</v>
      </c>
      <c r="F369" s="29">
        <f>VLOOKUP($B369,Points_Table[],14,FALSE)</f>
        <v>3</v>
      </c>
    </row>
    <row r="370" spans="2:6" x14ac:dyDescent="0.25">
      <c r="B370" s="36" t="s">
        <v>2890</v>
      </c>
      <c r="C370" s="28" t="s">
        <v>957</v>
      </c>
      <c r="D370" s="84">
        <f>VLOOKUP($B370,Points_Table[],12,FALSE)</f>
        <v>2</v>
      </c>
      <c r="E370" s="84">
        <f>VLOOKUP($B370,Points_Table[],16,FALSE)</f>
        <v>5</v>
      </c>
      <c r="F370" s="29">
        <f>VLOOKUP($B370,Points_Table[],14,FALSE)</f>
        <v>2</v>
      </c>
    </row>
    <row r="371" spans="2:6" x14ac:dyDescent="0.25">
      <c r="B371" s="36" t="s">
        <v>3146</v>
      </c>
      <c r="C371" s="28" t="s">
        <v>1280</v>
      </c>
      <c r="D371" s="84">
        <f>VLOOKUP($B371,Points_Table[],12,FALSE)</f>
        <v>1</v>
      </c>
      <c r="E371" s="84">
        <f>VLOOKUP($B371,Points_Table[],16,FALSE)</f>
        <v>5</v>
      </c>
      <c r="F371" s="29">
        <f>VLOOKUP($B371,Points_Table[],14,FALSE)</f>
        <v>3</v>
      </c>
    </row>
    <row r="372" spans="2:6" x14ac:dyDescent="0.25">
      <c r="B372" s="36" t="s">
        <v>2897</v>
      </c>
      <c r="C372" s="28" t="s">
        <v>958</v>
      </c>
      <c r="D372" s="84">
        <f>VLOOKUP($B372,Points_Table[],12,FALSE)</f>
        <v>3</v>
      </c>
      <c r="E372" s="84">
        <f>VLOOKUP($B372,Points_Table[],16,FALSE)</f>
        <v>5</v>
      </c>
      <c r="F372" s="29">
        <f>VLOOKUP($B372,Points_Table[],14,FALSE)</f>
        <v>2</v>
      </c>
    </row>
    <row r="373" spans="2:6" x14ac:dyDescent="0.25">
      <c r="B373" s="36" t="s">
        <v>3413</v>
      </c>
      <c r="C373" s="28" t="s">
        <v>959</v>
      </c>
      <c r="D373" s="84">
        <f>VLOOKUP($B373,Points_Table[],12,FALSE)</f>
        <v>1</v>
      </c>
      <c r="E373" s="84">
        <f>VLOOKUP($B373,Points_Table[],16,FALSE)</f>
        <v>5</v>
      </c>
      <c r="F373" s="29">
        <f>VLOOKUP($B373,Points_Table[],14,FALSE)</f>
        <v>2</v>
      </c>
    </row>
    <row r="374" spans="2:6" x14ac:dyDescent="0.25">
      <c r="B374" s="36" t="s">
        <v>3384</v>
      </c>
      <c r="C374" s="28" t="s">
        <v>1281</v>
      </c>
      <c r="D374" s="84">
        <f>VLOOKUP($B374,Points_Table[],12,FALSE)</f>
        <v>1</v>
      </c>
      <c r="E374" s="84">
        <f>VLOOKUP($B374,Points_Table[],16,FALSE)</f>
        <v>5</v>
      </c>
      <c r="F374" s="29">
        <f>VLOOKUP($B374,Points_Table[],14,FALSE)</f>
        <v>3</v>
      </c>
    </row>
    <row r="375" spans="2:6" x14ac:dyDescent="0.25">
      <c r="B375" s="36" t="s">
        <v>3109</v>
      </c>
      <c r="C375" s="28" t="s">
        <v>1282</v>
      </c>
      <c r="D375" s="84">
        <f>VLOOKUP($B375,Points_Table[],12,FALSE)</f>
        <v>1</v>
      </c>
      <c r="E375" s="84">
        <f>VLOOKUP($B375,Points_Table[],16,FALSE)</f>
        <v>5</v>
      </c>
      <c r="F375" s="29">
        <f>VLOOKUP($B375,Points_Table[],14,FALSE)</f>
        <v>3</v>
      </c>
    </row>
    <row r="376" spans="2:6" x14ac:dyDescent="0.25">
      <c r="B376" s="36" t="s">
        <v>3240</v>
      </c>
      <c r="C376" s="28" t="s">
        <v>960</v>
      </c>
      <c r="D376" s="84">
        <f>VLOOKUP($B376,Points_Table[],12,FALSE)</f>
        <v>2</v>
      </c>
      <c r="E376" s="84">
        <f>VLOOKUP($B376,Points_Table[],16,FALSE)</f>
        <v>5</v>
      </c>
      <c r="F376" s="29">
        <f>VLOOKUP($B376,Points_Table[],14,FALSE)</f>
        <v>2</v>
      </c>
    </row>
    <row r="377" spans="2:6" x14ac:dyDescent="0.25">
      <c r="B377" s="36" t="s">
        <v>3358</v>
      </c>
      <c r="C377" s="28" t="s">
        <v>1283</v>
      </c>
      <c r="D377" s="84">
        <f>VLOOKUP($B377,Points_Table[],12,FALSE)</f>
        <v>2</v>
      </c>
      <c r="E377" s="84">
        <f>VLOOKUP($B377,Points_Table[],16,FALSE)</f>
        <v>5</v>
      </c>
      <c r="F377" s="29">
        <f>VLOOKUP($B377,Points_Table[],14,FALSE)</f>
        <v>3</v>
      </c>
    </row>
    <row r="378" spans="2:6" x14ac:dyDescent="0.25">
      <c r="B378" s="36" t="s">
        <v>2965</v>
      </c>
      <c r="C378" s="28" t="s">
        <v>961</v>
      </c>
      <c r="D378" s="84">
        <f>VLOOKUP($B378,Points_Table[],12,FALSE)</f>
        <v>1</v>
      </c>
      <c r="E378" s="84">
        <f>VLOOKUP($B378,Points_Table[],16,FALSE)</f>
        <v>5</v>
      </c>
      <c r="F378" s="29">
        <f>VLOOKUP($B378,Points_Table[],14,FALSE)</f>
        <v>2</v>
      </c>
    </row>
    <row r="379" spans="2:6" x14ac:dyDescent="0.25">
      <c r="B379" s="36" t="s">
        <v>2888</v>
      </c>
      <c r="C379" s="28" t="s">
        <v>962</v>
      </c>
      <c r="D379" s="84">
        <f>VLOOKUP($B379,Points_Table[],12,FALSE)</f>
        <v>2</v>
      </c>
      <c r="E379" s="84">
        <f>VLOOKUP($B379,Points_Table[],16,FALSE)</f>
        <v>5</v>
      </c>
      <c r="F379" s="29">
        <f>VLOOKUP($B379,Points_Table[],14,FALSE)</f>
        <v>2</v>
      </c>
    </row>
    <row r="380" spans="2:6" x14ac:dyDescent="0.25">
      <c r="B380" s="36" t="s">
        <v>3253</v>
      </c>
      <c r="C380" s="28" t="s">
        <v>963</v>
      </c>
      <c r="D380" s="84">
        <f>VLOOKUP($B380,Points_Table[],12,FALSE)</f>
        <v>1</v>
      </c>
      <c r="E380" s="84">
        <f>VLOOKUP($B380,Points_Table[],16,FALSE)</f>
        <v>5</v>
      </c>
      <c r="F380" s="29">
        <f>VLOOKUP($B380,Points_Table[],14,FALSE)</f>
        <v>1</v>
      </c>
    </row>
    <row r="381" spans="2:6" x14ac:dyDescent="0.25">
      <c r="B381" s="36" t="s">
        <v>3182</v>
      </c>
      <c r="C381" s="28" t="s">
        <v>964</v>
      </c>
      <c r="D381" s="84">
        <f>VLOOKUP($B381,Points_Table[],12,FALSE)</f>
        <v>2</v>
      </c>
      <c r="E381" s="84">
        <f>VLOOKUP($B381,Points_Table[],16,FALSE)</f>
        <v>3</v>
      </c>
      <c r="F381" s="29">
        <f>VLOOKUP($B381,Points_Table[],14,FALSE)</f>
        <v>2</v>
      </c>
    </row>
    <row r="382" spans="2:6" x14ac:dyDescent="0.25">
      <c r="B382" s="36" t="s">
        <v>2792</v>
      </c>
      <c r="C382" s="28" t="s">
        <v>1284</v>
      </c>
      <c r="D382" s="84">
        <f>VLOOKUP($B382,Points_Table[],12,FALSE)</f>
        <v>2</v>
      </c>
      <c r="E382" s="84">
        <f>VLOOKUP($B382,Points_Table[],16,FALSE)</f>
        <v>5</v>
      </c>
      <c r="F382" s="29">
        <f>VLOOKUP($B382,Points_Table[],14,FALSE)</f>
        <v>3</v>
      </c>
    </row>
    <row r="383" spans="2:6" x14ac:dyDescent="0.25">
      <c r="B383" s="36" t="s">
        <v>3079</v>
      </c>
      <c r="C383" s="28" t="s">
        <v>1285</v>
      </c>
      <c r="D383" s="84">
        <f>VLOOKUP($B383,Points_Table[],12,FALSE)</f>
        <v>1</v>
      </c>
      <c r="E383" s="84">
        <f>VLOOKUP($B383,Points_Table[],16,FALSE)</f>
        <v>5</v>
      </c>
      <c r="F383" s="29">
        <f>VLOOKUP($B383,Points_Table[],14,FALSE)</f>
        <v>3</v>
      </c>
    </row>
    <row r="384" spans="2:6" x14ac:dyDescent="0.25">
      <c r="B384" s="36" t="s">
        <v>3188</v>
      </c>
      <c r="C384" s="28" t="s">
        <v>965</v>
      </c>
      <c r="D384" s="84">
        <f>VLOOKUP($B384,Points_Table[],12,FALSE)</f>
        <v>2</v>
      </c>
      <c r="E384" s="84">
        <f>VLOOKUP($B384,Points_Table[],16,FALSE)</f>
        <v>5</v>
      </c>
      <c r="F384" s="29">
        <f>VLOOKUP($B384,Points_Table[],14,FALSE)</f>
        <v>2</v>
      </c>
    </row>
    <row r="385" spans="2:6" x14ac:dyDescent="0.25">
      <c r="B385" s="36" t="s">
        <v>3306</v>
      </c>
      <c r="C385" s="28" t="s">
        <v>1286</v>
      </c>
      <c r="D385" s="84">
        <f>VLOOKUP($B385,Points_Table[],12,FALSE)</f>
        <v>2</v>
      </c>
      <c r="E385" s="84">
        <f>VLOOKUP($B385,Points_Table[],16,FALSE)</f>
        <v>5</v>
      </c>
      <c r="F385" s="29">
        <f>VLOOKUP($B385,Points_Table[],14,FALSE)</f>
        <v>3</v>
      </c>
    </row>
    <row r="386" spans="2:6" x14ac:dyDescent="0.25">
      <c r="B386" s="36" t="s">
        <v>3268</v>
      </c>
      <c r="C386" s="28" t="s">
        <v>966</v>
      </c>
      <c r="D386" s="84">
        <f>VLOOKUP($B386,Points_Table[],12,FALSE)</f>
        <v>2</v>
      </c>
      <c r="E386" s="84">
        <f>VLOOKUP($B386,Points_Table[],16,FALSE)</f>
        <v>5</v>
      </c>
      <c r="F386" s="29">
        <f>VLOOKUP($B386,Points_Table[],14,FALSE)</f>
        <v>2</v>
      </c>
    </row>
    <row r="387" spans="2:6" x14ac:dyDescent="0.25">
      <c r="B387" s="36" t="s">
        <v>3168</v>
      </c>
      <c r="C387" s="28" t="s">
        <v>967</v>
      </c>
      <c r="D387" s="84">
        <f>VLOOKUP($B387,Points_Table[],12,FALSE)</f>
        <v>5</v>
      </c>
      <c r="E387" s="84">
        <f>VLOOKUP($B387,Points_Table[],16,FALSE)</f>
        <v>5</v>
      </c>
      <c r="F387" s="29">
        <f>VLOOKUP($B387,Points_Table[],14,FALSE)</f>
        <v>2</v>
      </c>
    </row>
    <row r="388" spans="2:6" x14ac:dyDescent="0.25">
      <c r="B388" s="36" t="s">
        <v>3197</v>
      </c>
      <c r="C388" s="28" t="s">
        <v>968</v>
      </c>
      <c r="D388" s="84">
        <f>VLOOKUP($B388,Points_Table[],12,FALSE)</f>
        <v>2</v>
      </c>
      <c r="E388" s="84">
        <f>VLOOKUP($B388,Points_Table[],16,FALSE)</f>
        <v>5</v>
      </c>
      <c r="F388" s="29">
        <f>VLOOKUP($B388,Points_Table[],14,FALSE)</f>
        <v>2</v>
      </c>
    </row>
    <row r="389" spans="2:6" x14ac:dyDescent="0.25">
      <c r="B389" s="36" t="s">
        <v>2915</v>
      </c>
      <c r="C389" s="28" t="s">
        <v>1287</v>
      </c>
      <c r="D389" s="84">
        <f>VLOOKUP($B389,Points_Table[],12,FALSE)</f>
        <v>1</v>
      </c>
      <c r="E389" s="84">
        <f>VLOOKUP($B389,Points_Table[],16,FALSE)</f>
        <v>5</v>
      </c>
      <c r="F389" s="29">
        <f>VLOOKUP($B389,Points_Table[],14,FALSE)</f>
        <v>3</v>
      </c>
    </row>
    <row r="390" spans="2:6" x14ac:dyDescent="0.25">
      <c r="B390" s="36" t="s">
        <v>3304</v>
      </c>
      <c r="C390" s="28" t="s">
        <v>1288</v>
      </c>
      <c r="D390" s="84">
        <f>VLOOKUP($B390,Points_Table[],12,FALSE)</f>
        <v>1</v>
      </c>
      <c r="E390" s="84">
        <f>VLOOKUP($B390,Points_Table[],16,FALSE)</f>
        <v>5</v>
      </c>
      <c r="F390" s="29">
        <f>VLOOKUP($B390,Points_Table[],14,FALSE)</f>
        <v>3</v>
      </c>
    </row>
    <row r="391" spans="2:6" x14ac:dyDescent="0.25">
      <c r="B391" s="36" t="s">
        <v>3097</v>
      </c>
      <c r="C391" s="28" t="s">
        <v>1289</v>
      </c>
      <c r="D391" s="84">
        <f>VLOOKUP($B391,Points_Table[],12,FALSE)</f>
        <v>3</v>
      </c>
      <c r="E391" s="84">
        <f>VLOOKUP($B391,Points_Table[],16,FALSE)</f>
        <v>5</v>
      </c>
      <c r="F391" s="29">
        <f>VLOOKUP($B391,Points_Table[],14,FALSE)</f>
        <v>3</v>
      </c>
    </row>
    <row r="392" spans="2:6" x14ac:dyDescent="0.25">
      <c r="B392" s="36" t="s">
        <v>2947</v>
      </c>
      <c r="C392" s="28" t="s">
        <v>969</v>
      </c>
      <c r="D392" s="84">
        <f>VLOOKUP($B392,Points_Table[],12,FALSE)</f>
        <v>2</v>
      </c>
      <c r="E392" s="84">
        <f>VLOOKUP($B392,Points_Table[],16,FALSE)</f>
        <v>3</v>
      </c>
      <c r="F392" s="29">
        <f>VLOOKUP($B392,Points_Table[],14,FALSE)</f>
        <v>2</v>
      </c>
    </row>
    <row r="393" spans="2:6" x14ac:dyDescent="0.25">
      <c r="B393" s="36" t="s">
        <v>3169</v>
      </c>
      <c r="C393" s="28" t="s">
        <v>1290</v>
      </c>
      <c r="D393" s="84">
        <f>VLOOKUP($B393,Points_Table[],12,FALSE)</f>
        <v>1</v>
      </c>
      <c r="E393" s="84">
        <f>VLOOKUP($B393,Points_Table[],16,FALSE)</f>
        <v>5</v>
      </c>
      <c r="F393" s="29">
        <f>VLOOKUP($B393,Points_Table[],14,FALSE)</f>
        <v>3</v>
      </c>
    </row>
    <row r="394" spans="2:6" x14ac:dyDescent="0.25">
      <c r="B394" s="36" t="s">
        <v>3170</v>
      </c>
      <c r="C394" s="28" t="s">
        <v>1291</v>
      </c>
      <c r="D394" s="84">
        <f>VLOOKUP($B394,Points_Table[],12,FALSE)</f>
        <v>1</v>
      </c>
      <c r="E394" s="84">
        <f>VLOOKUP($B394,Points_Table[],16,FALSE)</f>
        <v>5</v>
      </c>
      <c r="F394" s="29">
        <f>VLOOKUP($B394,Points_Table[],14,FALSE)</f>
        <v>3</v>
      </c>
    </row>
    <row r="395" spans="2:6" x14ac:dyDescent="0.25">
      <c r="B395" s="36" t="s">
        <v>3318</v>
      </c>
      <c r="C395" s="28" t="s">
        <v>1292</v>
      </c>
      <c r="D395" s="84">
        <f>VLOOKUP($B395,Points_Table[],12,FALSE)</f>
        <v>3</v>
      </c>
      <c r="E395" s="84">
        <f>VLOOKUP($B395,Points_Table[],16,FALSE)</f>
        <v>5</v>
      </c>
      <c r="F395" s="29">
        <f>VLOOKUP($B395,Points_Table[],14,FALSE)</f>
        <v>3</v>
      </c>
    </row>
    <row r="396" spans="2:6" x14ac:dyDescent="0.25">
      <c r="B396" s="36" t="s">
        <v>3366</v>
      </c>
      <c r="C396" s="28" t="s">
        <v>970</v>
      </c>
      <c r="D396" s="84">
        <f>VLOOKUP($B396,Points_Table[],12,FALSE)</f>
        <v>2</v>
      </c>
      <c r="E396" s="84">
        <f>VLOOKUP($B396,Points_Table[],16,FALSE)</f>
        <v>5</v>
      </c>
      <c r="F396" s="29">
        <f>VLOOKUP($B396,Points_Table[],14,FALSE)</f>
        <v>2</v>
      </c>
    </row>
    <row r="397" spans="2:6" x14ac:dyDescent="0.25">
      <c r="B397" s="36" t="s">
        <v>2840</v>
      </c>
      <c r="C397" s="28" t="s">
        <v>971</v>
      </c>
      <c r="D397" s="84">
        <f>VLOOKUP($B397,Points_Table[],12,FALSE)</f>
        <v>2</v>
      </c>
      <c r="E397" s="84">
        <f>VLOOKUP($B397,Points_Table[],16,FALSE)</f>
        <v>3</v>
      </c>
      <c r="F397" s="29">
        <f>VLOOKUP($B397,Points_Table[],14,FALSE)</f>
        <v>2</v>
      </c>
    </row>
    <row r="398" spans="2:6" x14ac:dyDescent="0.25">
      <c r="B398" s="36" t="s">
        <v>2948</v>
      </c>
      <c r="C398" s="28" t="s">
        <v>972</v>
      </c>
      <c r="D398" s="84">
        <f>VLOOKUP($B398,Points_Table[],12,FALSE)</f>
        <v>2</v>
      </c>
      <c r="E398" s="84">
        <f>VLOOKUP($B398,Points_Table[],16,FALSE)</f>
        <v>5</v>
      </c>
      <c r="F398" s="29">
        <f>VLOOKUP($B398,Points_Table[],14,FALSE)</f>
        <v>2</v>
      </c>
    </row>
    <row r="399" spans="2:6" x14ac:dyDescent="0.25">
      <c r="B399" s="36" t="s">
        <v>3198</v>
      </c>
      <c r="C399" s="28" t="s">
        <v>973</v>
      </c>
      <c r="D399" s="84">
        <f>VLOOKUP($B399,Points_Table[],12,FALSE)</f>
        <v>2</v>
      </c>
      <c r="E399" s="84">
        <f>VLOOKUP($B399,Points_Table[],16,FALSE)</f>
        <v>5</v>
      </c>
      <c r="F399" s="29">
        <f>VLOOKUP($B399,Points_Table[],14,FALSE)</f>
        <v>2</v>
      </c>
    </row>
    <row r="400" spans="2:6" x14ac:dyDescent="0.25">
      <c r="B400" s="36" t="s">
        <v>3241</v>
      </c>
      <c r="C400" s="28" t="s">
        <v>974</v>
      </c>
      <c r="D400" s="84">
        <f>VLOOKUP($B400,Points_Table[],12,FALSE)</f>
        <v>2</v>
      </c>
      <c r="E400" s="84">
        <f>VLOOKUP($B400,Points_Table[],16,FALSE)</f>
        <v>5</v>
      </c>
      <c r="F400" s="29">
        <f>VLOOKUP($B400,Points_Table[],14,FALSE)</f>
        <v>2</v>
      </c>
    </row>
    <row r="401" spans="2:6" x14ac:dyDescent="0.25">
      <c r="B401" s="36" t="s">
        <v>3024</v>
      </c>
      <c r="C401" s="28" t="s">
        <v>975</v>
      </c>
      <c r="D401" s="84">
        <f>VLOOKUP($B401,Points_Table[],12,FALSE)</f>
        <v>2</v>
      </c>
      <c r="E401" s="84">
        <f>VLOOKUP($B401,Points_Table[],16,FALSE)</f>
        <v>5</v>
      </c>
      <c r="F401" s="29">
        <f>VLOOKUP($B401,Points_Table[],14,FALSE)</f>
        <v>2</v>
      </c>
    </row>
    <row r="402" spans="2:6" x14ac:dyDescent="0.25">
      <c r="B402" s="36" t="s">
        <v>2995</v>
      </c>
      <c r="C402" s="28" t="s">
        <v>976</v>
      </c>
      <c r="D402" s="84">
        <f>VLOOKUP($B402,Points_Table[],12,FALSE)</f>
        <v>2</v>
      </c>
      <c r="E402" s="84">
        <f>VLOOKUP($B402,Points_Table[],16,FALSE)</f>
        <v>5</v>
      </c>
      <c r="F402" s="29">
        <f>VLOOKUP($B402,Points_Table[],14,FALSE)</f>
        <v>2</v>
      </c>
    </row>
    <row r="403" spans="2:6" x14ac:dyDescent="0.25">
      <c r="B403" s="36" t="s">
        <v>3017</v>
      </c>
      <c r="C403" s="28" t="s">
        <v>977</v>
      </c>
      <c r="D403" s="84">
        <f>VLOOKUP($B403,Points_Table[],12,FALSE)</f>
        <v>4</v>
      </c>
      <c r="E403" s="84">
        <f>VLOOKUP($B403,Points_Table[],16,FALSE)</f>
        <v>5</v>
      </c>
      <c r="F403" s="29">
        <f>VLOOKUP($B403,Points_Table[],14,FALSE)</f>
        <v>2</v>
      </c>
    </row>
    <row r="404" spans="2:6" x14ac:dyDescent="0.25">
      <c r="B404" s="36" t="s">
        <v>3441</v>
      </c>
      <c r="C404" s="28" t="s">
        <v>1293</v>
      </c>
      <c r="D404" s="84">
        <f>VLOOKUP($B404,Points_Table[],12,FALSE)</f>
        <v>1</v>
      </c>
      <c r="E404" s="84">
        <f>VLOOKUP($B404,Points_Table[],16,FALSE)</f>
        <v>5</v>
      </c>
      <c r="F404" s="29">
        <f>VLOOKUP($B404,Points_Table[],14,FALSE)</f>
        <v>3</v>
      </c>
    </row>
    <row r="405" spans="2:6" x14ac:dyDescent="0.25">
      <c r="B405" s="36" t="s">
        <v>3446</v>
      </c>
      <c r="C405" s="28" t="s">
        <v>1294</v>
      </c>
      <c r="D405" s="84">
        <f>VLOOKUP($B405,Points_Table[],12,FALSE)</f>
        <v>1</v>
      </c>
      <c r="E405" s="84">
        <f>VLOOKUP($B405,Points_Table[],16,FALSE)</f>
        <v>5</v>
      </c>
      <c r="F405" s="29">
        <f>VLOOKUP($B405,Points_Table[],14,FALSE)</f>
        <v>3</v>
      </c>
    </row>
    <row r="406" spans="2:6" x14ac:dyDescent="0.25">
      <c r="B406" s="36" t="s">
        <v>3444</v>
      </c>
      <c r="C406" s="28" t="s">
        <v>1295</v>
      </c>
      <c r="D406" s="84">
        <f>VLOOKUP($B406,Points_Table[],12,FALSE)</f>
        <v>3</v>
      </c>
      <c r="E406" s="84">
        <f>VLOOKUP($B406,Points_Table[],16,FALSE)</f>
        <v>5</v>
      </c>
      <c r="F406" s="29">
        <f>VLOOKUP($B406,Points_Table[],14,FALSE)</f>
        <v>3</v>
      </c>
    </row>
    <row r="407" spans="2:6" x14ac:dyDescent="0.25">
      <c r="B407" s="36" t="s">
        <v>3303</v>
      </c>
      <c r="C407" s="28" t="s">
        <v>1296</v>
      </c>
      <c r="D407" s="84">
        <f>VLOOKUP($B407,Points_Table[],12,FALSE)</f>
        <v>1</v>
      </c>
      <c r="E407" s="84">
        <f>VLOOKUP($B407,Points_Table[],16,FALSE)</f>
        <v>5</v>
      </c>
      <c r="F407" s="29">
        <f>VLOOKUP($B407,Points_Table[],14,FALSE)</f>
        <v>3</v>
      </c>
    </row>
    <row r="408" spans="2:6" x14ac:dyDescent="0.25">
      <c r="B408" s="36" t="s">
        <v>3448</v>
      </c>
      <c r="C408" s="28" t="s">
        <v>978</v>
      </c>
      <c r="D408" s="84">
        <f>VLOOKUP($B408,Points_Table[],12,FALSE)</f>
        <v>4</v>
      </c>
      <c r="E408" s="84">
        <f>VLOOKUP($B408,Points_Table[],16,FALSE)</f>
        <v>5</v>
      </c>
      <c r="F408" s="29">
        <f>VLOOKUP($B408,Points_Table[],14,FALSE)</f>
        <v>2</v>
      </c>
    </row>
    <row r="409" spans="2:6" x14ac:dyDescent="0.25">
      <c r="B409" s="36" t="s">
        <v>3224</v>
      </c>
      <c r="C409" s="28" t="s">
        <v>1297</v>
      </c>
      <c r="D409" s="84">
        <f>VLOOKUP($B409,Points_Table[],12,FALSE)</f>
        <v>2</v>
      </c>
      <c r="E409" s="84">
        <f>VLOOKUP($B409,Points_Table[],16,FALSE)</f>
        <v>5</v>
      </c>
      <c r="F409" s="29">
        <f>VLOOKUP($B409,Points_Table[],14,FALSE)</f>
        <v>3</v>
      </c>
    </row>
    <row r="410" spans="2:6" x14ac:dyDescent="0.25">
      <c r="B410" s="36" t="s">
        <v>3158</v>
      </c>
      <c r="C410" s="28" t="s">
        <v>979</v>
      </c>
      <c r="D410" s="84">
        <f>VLOOKUP($B410,Points_Table[],12,FALSE)</f>
        <v>1</v>
      </c>
      <c r="E410" s="84">
        <f>VLOOKUP($B410,Points_Table[],16,FALSE)</f>
        <v>5</v>
      </c>
      <c r="F410" s="29">
        <f>VLOOKUP($B410,Points_Table[],14,FALSE)</f>
        <v>2</v>
      </c>
    </row>
    <row r="411" spans="2:6" x14ac:dyDescent="0.25">
      <c r="B411" s="36" t="s">
        <v>3123</v>
      </c>
      <c r="C411" s="28" t="s">
        <v>1298</v>
      </c>
      <c r="D411" s="84">
        <f>VLOOKUP($B411,Points_Table[],12,FALSE)</f>
        <v>1</v>
      </c>
      <c r="E411" s="84">
        <f>VLOOKUP($B411,Points_Table[],16,FALSE)</f>
        <v>5</v>
      </c>
      <c r="F411" s="29">
        <f>VLOOKUP($B411,Points_Table[],14,FALSE)</f>
        <v>3</v>
      </c>
    </row>
    <row r="412" spans="2:6" x14ac:dyDescent="0.25">
      <c r="B412" s="36" t="s">
        <v>3093</v>
      </c>
      <c r="C412" s="28" t="s">
        <v>1299</v>
      </c>
      <c r="D412" s="84">
        <f>VLOOKUP($B412,Points_Table[],12,FALSE)</f>
        <v>2</v>
      </c>
      <c r="E412" s="84">
        <f>VLOOKUP($B412,Points_Table[],16,FALSE)</f>
        <v>5</v>
      </c>
      <c r="F412" s="29">
        <f>VLOOKUP($B412,Points_Table[],14,FALSE)</f>
        <v>3</v>
      </c>
    </row>
    <row r="413" spans="2:6" x14ac:dyDescent="0.25">
      <c r="B413" s="36" t="s">
        <v>2885</v>
      </c>
      <c r="C413" s="28" t="s">
        <v>1300</v>
      </c>
      <c r="D413" s="84">
        <f>VLOOKUP($B413,Points_Table[],12,FALSE)</f>
        <v>1</v>
      </c>
      <c r="E413" s="84">
        <f>VLOOKUP($B413,Points_Table[],16,FALSE)</f>
        <v>5</v>
      </c>
      <c r="F413" s="29">
        <f>VLOOKUP($B413,Points_Table[],14,FALSE)</f>
        <v>1</v>
      </c>
    </row>
    <row r="414" spans="2:6" x14ac:dyDescent="0.25">
      <c r="B414" s="36" t="s">
        <v>3385</v>
      </c>
      <c r="C414" s="28" t="s">
        <v>1301</v>
      </c>
      <c r="D414" s="84">
        <f>VLOOKUP($B414,Points_Table[],12,FALSE)</f>
        <v>1</v>
      </c>
      <c r="E414" s="84">
        <f>VLOOKUP($B414,Points_Table[],16,FALSE)</f>
        <v>5</v>
      </c>
      <c r="F414" s="29">
        <f>VLOOKUP($B414,Points_Table[],14,FALSE)</f>
        <v>3</v>
      </c>
    </row>
    <row r="415" spans="2:6" x14ac:dyDescent="0.25">
      <c r="B415" s="36" t="s">
        <v>3450</v>
      </c>
      <c r="C415" s="28" t="s">
        <v>1302</v>
      </c>
      <c r="D415" s="84">
        <f>VLOOKUP($B415,Points_Table[],12,FALSE)</f>
        <v>4</v>
      </c>
      <c r="E415" s="84">
        <f>VLOOKUP($B415,Points_Table[],16,FALSE)</f>
        <v>5</v>
      </c>
      <c r="F415" s="29">
        <f>VLOOKUP($B415,Points_Table[],14,FALSE)</f>
        <v>3</v>
      </c>
    </row>
    <row r="416" spans="2:6" x14ac:dyDescent="0.25">
      <c r="B416" s="36" t="s">
        <v>3359</v>
      </c>
      <c r="C416" s="28" t="s">
        <v>1303</v>
      </c>
      <c r="D416" s="84">
        <f>VLOOKUP($B416,Points_Table[],12,FALSE)</f>
        <v>2</v>
      </c>
      <c r="E416" s="84">
        <f>VLOOKUP($B416,Points_Table[],16,FALSE)</f>
        <v>5</v>
      </c>
      <c r="F416" s="29">
        <f>VLOOKUP($B416,Points_Table[],14,FALSE)</f>
        <v>3</v>
      </c>
    </row>
    <row r="417" spans="2:6" x14ac:dyDescent="0.25">
      <c r="B417" s="36" t="s">
        <v>3124</v>
      </c>
      <c r="C417" s="28" t="s">
        <v>980</v>
      </c>
      <c r="D417" s="84">
        <f>VLOOKUP($B417,Points_Table[],12,FALSE)</f>
        <v>1</v>
      </c>
      <c r="E417" s="84">
        <f>VLOOKUP($B417,Points_Table[],16,FALSE)</f>
        <v>5</v>
      </c>
      <c r="F417" s="29">
        <f>VLOOKUP($B417,Points_Table[],14,FALSE)</f>
        <v>1</v>
      </c>
    </row>
    <row r="418" spans="2:6" x14ac:dyDescent="0.25">
      <c r="B418" s="36" t="s">
        <v>3410</v>
      </c>
      <c r="C418" s="28" t="s">
        <v>981</v>
      </c>
      <c r="D418" s="84">
        <f>VLOOKUP($B418,Points_Table[],12,FALSE)</f>
        <v>2</v>
      </c>
      <c r="E418" s="84">
        <f>VLOOKUP($B418,Points_Table[],16,FALSE)</f>
        <v>5</v>
      </c>
      <c r="F418" s="29">
        <f>VLOOKUP($B418,Points_Table[],14,FALSE)</f>
        <v>2</v>
      </c>
    </row>
    <row r="419" spans="2:6" x14ac:dyDescent="0.25">
      <c r="B419" s="36" t="s">
        <v>3370</v>
      </c>
      <c r="C419" s="28" t="s">
        <v>982</v>
      </c>
      <c r="D419" s="84">
        <f>VLOOKUP($B419,Points_Table[],12,FALSE)</f>
        <v>2</v>
      </c>
      <c r="E419" s="84">
        <f>VLOOKUP($B419,Points_Table[],16,FALSE)</f>
        <v>5</v>
      </c>
      <c r="F419" s="29">
        <f>VLOOKUP($B419,Points_Table[],14,FALSE)</f>
        <v>2</v>
      </c>
    </row>
    <row r="420" spans="2:6" x14ac:dyDescent="0.25">
      <c r="B420" s="36" t="s">
        <v>3173</v>
      </c>
      <c r="C420" s="28" t="s">
        <v>983</v>
      </c>
      <c r="D420" s="84">
        <f>VLOOKUP($B420,Points_Table[],12,FALSE)</f>
        <v>4</v>
      </c>
      <c r="E420" s="84">
        <f>VLOOKUP($B420,Points_Table[],16,FALSE)</f>
        <v>5</v>
      </c>
      <c r="F420" s="29">
        <f>VLOOKUP($B420,Points_Table[],14,FALSE)</f>
        <v>2</v>
      </c>
    </row>
    <row r="421" spans="2:6" x14ac:dyDescent="0.25">
      <c r="B421" s="36" t="s">
        <v>2949</v>
      </c>
      <c r="C421" s="28" t="s">
        <v>1304</v>
      </c>
      <c r="D421" s="84">
        <f>VLOOKUP($B421,Points_Table[],12,FALSE)</f>
        <v>1</v>
      </c>
      <c r="E421" s="84">
        <f>VLOOKUP($B421,Points_Table[],16,FALSE)</f>
        <v>0</v>
      </c>
      <c r="F421" s="29">
        <f>VLOOKUP($B421,Points_Table[],14,FALSE)</f>
        <v>3</v>
      </c>
    </row>
    <row r="422" spans="2:6" x14ac:dyDescent="0.25">
      <c r="B422" s="36" t="s">
        <v>3112</v>
      </c>
      <c r="C422" s="28" t="s">
        <v>984</v>
      </c>
      <c r="D422" s="84">
        <f>VLOOKUP($B422,Points_Table[],12,FALSE)</f>
        <v>1</v>
      </c>
      <c r="E422" s="84">
        <f>VLOOKUP($B422,Points_Table[],16,FALSE)</f>
        <v>3</v>
      </c>
      <c r="F422" s="29">
        <f>VLOOKUP($B422,Points_Table[],14,FALSE)</f>
        <v>2</v>
      </c>
    </row>
    <row r="423" spans="2:6" x14ac:dyDescent="0.25">
      <c r="B423" s="36" t="s">
        <v>3379</v>
      </c>
      <c r="C423" s="28" t="s">
        <v>985</v>
      </c>
      <c r="D423" s="84">
        <f>VLOOKUP($B423,Points_Table[],12,FALSE)</f>
        <v>2</v>
      </c>
      <c r="E423" s="84">
        <f>VLOOKUP($B423,Points_Table[],16,FALSE)</f>
        <v>5</v>
      </c>
      <c r="F423" s="29">
        <f>VLOOKUP($B423,Points_Table[],14,FALSE)</f>
        <v>2</v>
      </c>
    </row>
    <row r="424" spans="2:6" x14ac:dyDescent="0.25">
      <c r="B424" s="36" t="s">
        <v>3114</v>
      </c>
      <c r="C424" s="28" t="s">
        <v>986</v>
      </c>
      <c r="D424" s="84">
        <f>VLOOKUP($B424,Points_Table[],12,FALSE)</f>
        <v>3</v>
      </c>
      <c r="E424" s="84">
        <f>VLOOKUP($B424,Points_Table[],16,FALSE)</f>
        <v>5</v>
      </c>
      <c r="F424" s="29">
        <f>VLOOKUP($B424,Points_Table[],14,FALSE)</f>
        <v>2</v>
      </c>
    </row>
    <row r="425" spans="2:6" x14ac:dyDescent="0.25">
      <c r="B425" s="36" t="s">
        <v>3113</v>
      </c>
      <c r="C425" s="28" t="s">
        <v>987</v>
      </c>
      <c r="D425" s="84">
        <f>VLOOKUP($B425,Points_Table[],12,FALSE)</f>
        <v>1</v>
      </c>
      <c r="E425" s="84">
        <f>VLOOKUP($B425,Points_Table[],16,FALSE)</f>
        <v>5</v>
      </c>
      <c r="F425" s="29">
        <f>VLOOKUP($B425,Points_Table[],14,FALSE)</f>
        <v>2</v>
      </c>
    </row>
    <row r="426" spans="2:6" x14ac:dyDescent="0.25">
      <c r="B426" s="36" t="s">
        <v>3262</v>
      </c>
      <c r="C426" s="28" t="s">
        <v>1305</v>
      </c>
      <c r="D426" s="84">
        <f>VLOOKUP($B426,Points_Table[],12,FALSE)</f>
        <v>1</v>
      </c>
      <c r="E426" s="84">
        <f>VLOOKUP($B426,Points_Table[],16,FALSE)</f>
        <v>5</v>
      </c>
      <c r="F426" s="29">
        <f>VLOOKUP($B426,Points_Table[],14,FALSE)</f>
        <v>3</v>
      </c>
    </row>
    <row r="427" spans="2:6" x14ac:dyDescent="0.25">
      <c r="B427" s="36" t="s">
        <v>3293</v>
      </c>
      <c r="C427" s="28" t="s">
        <v>1306</v>
      </c>
      <c r="D427" s="84">
        <f>VLOOKUP($B427,Points_Table[],12,FALSE)</f>
        <v>2</v>
      </c>
      <c r="E427" s="84">
        <f>VLOOKUP($B427,Points_Table[],16,FALSE)</f>
        <v>5</v>
      </c>
      <c r="F427" s="29">
        <f>VLOOKUP($B427,Points_Table[],14,FALSE)</f>
        <v>3</v>
      </c>
    </row>
    <row r="428" spans="2:6" x14ac:dyDescent="0.25">
      <c r="B428" s="36" t="s">
        <v>3058</v>
      </c>
      <c r="C428" s="28" t="s">
        <v>1307</v>
      </c>
      <c r="D428" s="84">
        <f>VLOOKUP($B428,Points_Table[],12,FALSE)</f>
        <v>1</v>
      </c>
      <c r="E428" s="84">
        <f>VLOOKUP($B428,Points_Table[],16,FALSE)</f>
        <v>5</v>
      </c>
      <c r="F428" s="29">
        <f>VLOOKUP($B428,Points_Table[],14,FALSE)</f>
        <v>3</v>
      </c>
    </row>
    <row r="429" spans="2:6" x14ac:dyDescent="0.25">
      <c r="B429" s="36" t="s">
        <v>2939</v>
      </c>
      <c r="C429" s="28" t="s">
        <v>988</v>
      </c>
      <c r="D429" s="84">
        <f>VLOOKUP($B429,Points_Table[],12,FALSE)</f>
        <v>1</v>
      </c>
      <c r="E429" s="84">
        <f>VLOOKUP($B429,Points_Table[],16,FALSE)</f>
        <v>5</v>
      </c>
      <c r="F429" s="29">
        <f>VLOOKUP($B429,Points_Table[],14,FALSE)</f>
        <v>2</v>
      </c>
    </row>
    <row r="430" spans="2:6" x14ac:dyDescent="0.25">
      <c r="B430" s="36" t="s">
        <v>2793</v>
      </c>
      <c r="C430" s="28" t="s">
        <v>1308</v>
      </c>
      <c r="D430" s="84">
        <f>VLOOKUP($B430,Points_Table[],12,FALSE)</f>
        <v>2</v>
      </c>
      <c r="E430" s="84">
        <f>VLOOKUP($B430,Points_Table[],16,FALSE)</f>
        <v>5</v>
      </c>
      <c r="F430" s="29">
        <f>VLOOKUP($B430,Points_Table[],14,FALSE)</f>
        <v>3</v>
      </c>
    </row>
    <row r="431" spans="2:6" x14ac:dyDescent="0.25">
      <c r="B431" s="36" t="s">
        <v>3216</v>
      </c>
      <c r="C431" s="28" t="s">
        <v>1309</v>
      </c>
      <c r="D431" s="84">
        <f>VLOOKUP($B431,Points_Table[],12,FALSE)</f>
        <v>1</v>
      </c>
      <c r="E431" s="84">
        <f>VLOOKUP($B431,Points_Table[],16,FALSE)</f>
        <v>5</v>
      </c>
      <c r="F431" s="29">
        <f>VLOOKUP($B431,Points_Table[],14,FALSE)</f>
        <v>3</v>
      </c>
    </row>
    <row r="432" spans="2:6" x14ac:dyDescent="0.25">
      <c r="B432" s="36" t="s">
        <v>3082</v>
      </c>
      <c r="C432" s="28" t="s">
        <v>1310</v>
      </c>
      <c r="D432" s="84">
        <f>VLOOKUP($B432,Points_Table[],12,FALSE)</f>
        <v>1</v>
      </c>
      <c r="E432" s="84">
        <f>VLOOKUP($B432,Points_Table[],16,FALSE)</f>
        <v>5</v>
      </c>
      <c r="F432" s="29">
        <f>VLOOKUP($B432,Points_Table[],14,FALSE)</f>
        <v>3</v>
      </c>
    </row>
    <row r="433" spans="2:6" x14ac:dyDescent="0.25">
      <c r="B433" s="36" t="s">
        <v>3419</v>
      </c>
      <c r="C433" s="28" t="s">
        <v>989</v>
      </c>
      <c r="D433" s="84">
        <f>VLOOKUP($B433,Points_Table[],12,FALSE)</f>
        <v>2</v>
      </c>
      <c r="E433" s="84">
        <f>VLOOKUP($B433,Points_Table[],16,FALSE)</f>
        <v>5</v>
      </c>
      <c r="F433" s="29">
        <f>VLOOKUP($B433,Points_Table[],14,FALSE)</f>
        <v>2</v>
      </c>
    </row>
    <row r="434" spans="2:6" x14ac:dyDescent="0.25">
      <c r="B434" s="36" t="s">
        <v>3452</v>
      </c>
      <c r="C434" s="28" t="s">
        <v>1311</v>
      </c>
      <c r="D434" s="84">
        <f>VLOOKUP($B434,Points_Table[],12,FALSE)</f>
        <v>1</v>
      </c>
      <c r="E434" s="84">
        <f>VLOOKUP($B434,Points_Table[],16,FALSE)</f>
        <v>5</v>
      </c>
      <c r="F434" s="29">
        <f>VLOOKUP($B434,Points_Table[],14,FALSE)</f>
        <v>3</v>
      </c>
    </row>
    <row r="435" spans="2:6" x14ac:dyDescent="0.25">
      <c r="B435" s="36" t="s">
        <v>3099</v>
      </c>
      <c r="C435" s="28" t="s">
        <v>1312</v>
      </c>
      <c r="D435" s="84">
        <f>VLOOKUP($B435,Points_Table[],12,FALSE)</f>
        <v>1</v>
      </c>
      <c r="E435" s="84">
        <f>VLOOKUP($B435,Points_Table[],16,FALSE)</f>
        <v>5</v>
      </c>
      <c r="F435" s="29">
        <f>VLOOKUP($B435,Points_Table[],14,FALSE)</f>
        <v>3</v>
      </c>
    </row>
    <row r="436" spans="2:6" x14ac:dyDescent="0.25">
      <c r="B436" s="36" t="s">
        <v>3136</v>
      </c>
      <c r="C436" s="28" t="s">
        <v>990</v>
      </c>
      <c r="D436" s="84">
        <f>VLOOKUP($B436,Points_Table[],12,FALSE)</f>
        <v>1</v>
      </c>
      <c r="E436" s="84">
        <f>VLOOKUP($B436,Points_Table[],16,FALSE)</f>
        <v>5</v>
      </c>
      <c r="F436" s="29">
        <f>VLOOKUP($B436,Points_Table[],14,FALSE)</f>
        <v>2</v>
      </c>
    </row>
    <row r="437" spans="2:6" x14ac:dyDescent="0.25">
      <c r="B437" s="36" t="s">
        <v>3115</v>
      </c>
      <c r="C437" s="28" t="s">
        <v>991</v>
      </c>
      <c r="D437" s="84">
        <f>VLOOKUP($B437,Points_Table[],12,FALSE)</f>
        <v>1</v>
      </c>
      <c r="E437" s="84">
        <f>VLOOKUP($B437,Points_Table[],16,FALSE)</f>
        <v>5</v>
      </c>
      <c r="F437" s="29">
        <f>VLOOKUP($B437,Points_Table[],14,FALSE)</f>
        <v>2</v>
      </c>
    </row>
    <row r="438" spans="2:6" x14ac:dyDescent="0.25">
      <c r="B438" s="36" t="s">
        <v>3391</v>
      </c>
      <c r="C438" s="28" t="s">
        <v>1313</v>
      </c>
      <c r="D438" s="84">
        <f>VLOOKUP($B438,Points_Table[],12,FALSE)</f>
        <v>2</v>
      </c>
      <c r="E438" s="84">
        <f>VLOOKUP($B438,Points_Table[],16,FALSE)</f>
        <v>5</v>
      </c>
      <c r="F438" s="29">
        <f>VLOOKUP($B438,Points_Table[],14,FALSE)</f>
        <v>3</v>
      </c>
    </row>
    <row r="439" spans="2:6" x14ac:dyDescent="0.25">
      <c r="B439" s="36" t="s">
        <v>2906</v>
      </c>
      <c r="C439" s="28" t="s">
        <v>992</v>
      </c>
      <c r="D439" s="84">
        <f>VLOOKUP($B439,Points_Table[],12,FALSE)</f>
        <v>3</v>
      </c>
      <c r="E439" s="84">
        <f>VLOOKUP($B439,Points_Table[],16,FALSE)</f>
        <v>5</v>
      </c>
      <c r="F439" s="29">
        <f>VLOOKUP($B439,Points_Table[],14,FALSE)</f>
        <v>2</v>
      </c>
    </row>
    <row r="440" spans="2:6" x14ac:dyDescent="0.25">
      <c r="B440" s="36" t="s">
        <v>2873</v>
      </c>
      <c r="C440" s="28" t="s">
        <v>993</v>
      </c>
      <c r="D440" s="84">
        <f>VLOOKUP($B440,Points_Table[],12,FALSE)</f>
        <v>1</v>
      </c>
      <c r="E440" s="84">
        <f>VLOOKUP($B440,Points_Table[],16,FALSE)</f>
        <v>5</v>
      </c>
      <c r="F440" s="29">
        <f>VLOOKUP($B440,Points_Table[],14,FALSE)</f>
        <v>2</v>
      </c>
    </row>
    <row r="441" spans="2:6" x14ac:dyDescent="0.25">
      <c r="B441" s="36" t="s">
        <v>2875</v>
      </c>
      <c r="C441" s="28" t="s">
        <v>994</v>
      </c>
      <c r="D441" s="84">
        <f>VLOOKUP($B441,Points_Table[],12,FALSE)</f>
        <v>2</v>
      </c>
      <c r="E441" s="84">
        <f>VLOOKUP($B441,Points_Table[],16,FALSE)</f>
        <v>5</v>
      </c>
      <c r="F441" s="29">
        <f>VLOOKUP($B441,Points_Table[],14,FALSE)</f>
        <v>2</v>
      </c>
    </row>
    <row r="442" spans="2:6" x14ac:dyDescent="0.25">
      <c r="B442" s="36" t="s">
        <v>3322</v>
      </c>
      <c r="C442" s="28" t="s">
        <v>1314</v>
      </c>
      <c r="D442" s="84">
        <f>VLOOKUP($B442,Points_Table[],12,FALSE)</f>
        <v>1</v>
      </c>
      <c r="E442" s="84">
        <f>VLOOKUP($B442,Points_Table[],16,FALSE)</f>
        <v>5</v>
      </c>
      <c r="F442" s="29">
        <f>VLOOKUP($B442,Points_Table[],14,FALSE)</f>
        <v>3</v>
      </c>
    </row>
    <row r="443" spans="2:6" x14ac:dyDescent="0.25">
      <c r="B443" s="36" t="s">
        <v>2966</v>
      </c>
      <c r="C443" s="28" t="s">
        <v>995</v>
      </c>
      <c r="D443" s="84">
        <f>VLOOKUP($B443,Points_Table[],12,FALSE)</f>
        <v>2</v>
      </c>
      <c r="E443" s="84">
        <f>VLOOKUP($B443,Points_Table[],16,FALSE)</f>
        <v>3</v>
      </c>
      <c r="F443" s="29">
        <f>VLOOKUP($B443,Points_Table[],14,FALSE)</f>
        <v>2</v>
      </c>
    </row>
    <row r="444" spans="2:6" x14ac:dyDescent="0.25">
      <c r="B444" s="36" t="s">
        <v>2867</v>
      </c>
      <c r="C444" s="28" t="s">
        <v>996</v>
      </c>
      <c r="D444" s="84">
        <f>VLOOKUP($B444,Points_Table[],12,FALSE)</f>
        <v>2</v>
      </c>
      <c r="E444" s="84">
        <f>VLOOKUP($B444,Points_Table[],16,FALSE)</f>
        <v>5</v>
      </c>
      <c r="F444" s="29">
        <f>VLOOKUP($B444,Points_Table[],14,FALSE)</f>
        <v>2</v>
      </c>
    </row>
    <row r="445" spans="2:6" x14ac:dyDescent="0.25">
      <c r="B445" s="36" t="s">
        <v>3242</v>
      </c>
      <c r="C445" s="28" t="s">
        <v>997</v>
      </c>
      <c r="D445" s="84">
        <f>VLOOKUP($B445,Points_Table[],12,FALSE)</f>
        <v>2</v>
      </c>
      <c r="E445" s="84">
        <f>VLOOKUP($B445,Points_Table[],16,FALSE)</f>
        <v>5</v>
      </c>
      <c r="F445" s="29">
        <f>VLOOKUP($B445,Points_Table[],14,FALSE)</f>
        <v>2</v>
      </c>
    </row>
    <row r="446" spans="2:6" x14ac:dyDescent="0.25">
      <c r="B446" s="36" t="s">
        <v>3227</v>
      </c>
      <c r="C446" s="28" t="s">
        <v>1315</v>
      </c>
      <c r="D446" s="84">
        <f>VLOOKUP($B446,Points_Table[],12,FALSE)</f>
        <v>2</v>
      </c>
      <c r="E446" s="84">
        <f>VLOOKUP($B446,Points_Table[],16,FALSE)</f>
        <v>5</v>
      </c>
      <c r="F446" s="29">
        <f>VLOOKUP($B446,Points_Table[],14,FALSE)</f>
        <v>3</v>
      </c>
    </row>
    <row r="447" spans="2:6" x14ac:dyDescent="0.25">
      <c r="B447" s="36">
        <v>300000</v>
      </c>
      <c r="C447" s="28" t="s">
        <v>998</v>
      </c>
      <c r="D447" s="84">
        <f>VLOOKUP($B447,Points_Table[],12,FALSE)</f>
        <v>5</v>
      </c>
      <c r="E447" s="84">
        <f>VLOOKUP($B447,Points_Table[],16,FALSE)</f>
        <v>5</v>
      </c>
      <c r="F447" s="29">
        <f>VLOOKUP($B447,Points_Table[],14,FALSE)</f>
        <v>2</v>
      </c>
    </row>
    <row r="448" spans="2:6" x14ac:dyDescent="0.25">
      <c r="B448" s="36" t="s">
        <v>2973</v>
      </c>
      <c r="C448" s="28" t="s">
        <v>999</v>
      </c>
      <c r="D448" s="84">
        <f>VLOOKUP($B448,Points_Table[],12,FALSE)</f>
        <v>2</v>
      </c>
      <c r="E448" s="84">
        <f>VLOOKUP($B448,Points_Table[],16,FALSE)</f>
        <v>5</v>
      </c>
      <c r="F448" s="29">
        <f>VLOOKUP($B448,Points_Table[],14,FALSE)</f>
        <v>2</v>
      </c>
    </row>
    <row r="449" spans="2:6" x14ac:dyDescent="0.25">
      <c r="B449" s="36" t="s">
        <v>3065</v>
      </c>
      <c r="C449" s="28" t="s">
        <v>1316</v>
      </c>
      <c r="D449" s="84">
        <f>VLOOKUP($B449,Points_Table[],12,FALSE)</f>
        <v>1</v>
      </c>
      <c r="E449" s="84">
        <f>VLOOKUP($B449,Points_Table[],16,FALSE)</f>
        <v>5</v>
      </c>
      <c r="F449" s="29">
        <f>VLOOKUP($B449,Points_Table[],14,FALSE)</f>
        <v>3</v>
      </c>
    </row>
    <row r="450" spans="2:6" x14ac:dyDescent="0.25">
      <c r="B450" s="36" t="s">
        <v>3272</v>
      </c>
      <c r="C450" s="28" t="s">
        <v>1000</v>
      </c>
      <c r="D450" s="84">
        <f>VLOOKUP($B450,Points_Table[],12,FALSE)</f>
        <v>2</v>
      </c>
      <c r="E450" s="84">
        <f>VLOOKUP($B450,Points_Table[],16,FALSE)</f>
        <v>5</v>
      </c>
      <c r="F450" s="29">
        <f>VLOOKUP($B450,Points_Table[],14,FALSE)</f>
        <v>2</v>
      </c>
    </row>
    <row r="451" spans="2:6" x14ac:dyDescent="0.25">
      <c r="B451" s="36" t="s">
        <v>3243</v>
      </c>
      <c r="C451" s="28" t="s">
        <v>1001</v>
      </c>
      <c r="D451" s="84">
        <f>VLOOKUP($B451,Points_Table[],12,FALSE)</f>
        <v>2</v>
      </c>
      <c r="E451" s="84">
        <f>VLOOKUP($B451,Points_Table[],16,FALSE)</f>
        <v>5</v>
      </c>
      <c r="F451" s="29">
        <f>VLOOKUP($B451,Points_Table[],14,FALSE)</f>
        <v>2</v>
      </c>
    </row>
    <row r="452" spans="2:6" x14ac:dyDescent="0.25">
      <c r="B452" s="36" t="s">
        <v>2828</v>
      </c>
      <c r="C452" s="28" t="s">
        <v>1002</v>
      </c>
      <c r="D452" s="84">
        <f>VLOOKUP($B452,Points_Table[],12,FALSE)</f>
        <v>2</v>
      </c>
      <c r="E452" s="84">
        <f>VLOOKUP($B452,Points_Table[],16,FALSE)</f>
        <v>5</v>
      </c>
      <c r="F452" s="29">
        <f>VLOOKUP($B452,Points_Table[],14,FALSE)</f>
        <v>2</v>
      </c>
    </row>
    <row r="453" spans="2:6" x14ac:dyDescent="0.25">
      <c r="B453" s="36" t="s">
        <v>3028</v>
      </c>
      <c r="C453" s="28" t="s">
        <v>1003</v>
      </c>
      <c r="D453" s="84">
        <f>VLOOKUP($B453,Points_Table[],12,FALSE)</f>
        <v>2</v>
      </c>
      <c r="E453" s="84">
        <f>VLOOKUP($B453,Points_Table[],16,FALSE)</f>
        <v>3</v>
      </c>
      <c r="F453" s="29">
        <f>VLOOKUP($B453,Points_Table[],14,FALSE)</f>
        <v>2</v>
      </c>
    </row>
    <row r="454" spans="2:6" x14ac:dyDescent="0.25">
      <c r="B454" s="36" t="s">
        <v>3199</v>
      </c>
      <c r="C454" s="28" t="s">
        <v>1004</v>
      </c>
      <c r="D454" s="84">
        <f>VLOOKUP($B454,Points_Table[],12,FALSE)</f>
        <v>1</v>
      </c>
      <c r="E454" s="84">
        <f>VLOOKUP($B454,Points_Table[],16,FALSE)</f>
        <v>5</v>
      </c>
      <c r="F454" s="29">
        <f>VLOOKUP($B454,Points_Table[],14,FALSE)</f>
        <v>2</v>
      </c>
    </row>
    <row r="455" spans="2:6" x14ac:dyDescent="0.25">
      <c r="B455" s="36" t="s">
        <v>3147</v>
      </c>
      <c r="C455" s="28" t="s">
        <v>1005</v>
      </c>
      <c r="D455" s="84">
        <f>VLOOKUP($B455,Points_Table[],12,FALSE)</f>
        <v>2</v>
      </c>
      <c r="E455" s="84">
        <f>VLOOKUP($B455,Points_Table[],16,FALSE)</f>
        <v>5</v>
      </c>
      <c r="F455" s="29">
        <f>VLOOKUP($B455,Points_Table[],14,FALSE)</f>
        <v>2</v>
      </c>
    </row>
    <row r="456" spans="2:6" x14ac:dyDescent="0.25">
      <c r="B456" s="36" t="s">
        <v>3386</v>
      </c>
      <c r="C456" s="28" t="s">
        <v>1317</v>
      </c>
      <c r="D456" s="84">
        <f>VLOOKUP($B456,Points_Table[],12,FALSE)</f>
        <v>2</v>
      </c>
      <c r="E456" s="84">
        <f>VLOOKUP($B456,Points_Table[],16,FALSE)</f>
        <v>5</v>
      </c>
      <c r="F456" s="29">
        <f>VLOOKUP($B456,Points_Table[],14,FALSE)</f>
        <v>3</v>
      </c>
    </row>
    <row r="457" spans="2:6" x14ac:dyDescent="0.25">
      <c r="B457" s="36" t="s">
        <v>3053</v>
      </c>
      <c r="C457" s="28" t="s">
        <v>1006</v>
      </c>
      <c r="D457" s="84">
        <f>VLOOKUP($B457,Points_Table[],12,FALSE)</f>
        <v>2</v>
      </c>
      <c r="E457" s="84">
        <f>VLOOKUP($B457,Points_Table[],16,FALSE)</f>
        <v>5</v>
      </c>
      <c r="F457" s="29">
        <f>VLOOKUP($B457,Points_Table[],14,FALSE)</f>
        <v>2</v>
      </c>
    </row>
    <row r="458" spans="2:6" x14ac:dyDescent="0.25">
      <c r="B458" s="36" t="s">
        <v>2940</v>
      </c>
      <c r="C458" s="28" t="s">
        <v>1318</v>
      </c>
      <c r="D458" s="84">
        <f>VLOOKUP($B458,Points_Table[],12,FALSE)</f>
        <v>1</v>
      </c>
      <c r="E458" s="84">
        <f>VLOOKUP($B458,Points_Table[],16,FALSE)</f>
        <v>5</v>
      </c>
      <c r="F458" s="29">
        <f>VLOOKUP($B458,Points_Table[],14,FALSE)</f>
        <v>3</v>
      </c>
    </row>
    <row r="459" spans="2:6" x14ac:dyDescent="0.25">
      <c r="B459" s="36" t="s">
        <v>3133</v>
      </c>
      <c r="C459" s="28" t="s">
        <v>1007</v>
      </c>
      <c r="D459" s="84">
        <f>VLOOKUP($B459,Points_Table[],12,FALSE)</f>
        <v>1</v>
      </c>
      <c r="E459" s="84">
        <f>VLOOKUP($B459,Points_Table[],16,FALSE)</f>
        <v>5</v>
      </c>
      <c r="F459" s="29">
        <f>VLOOKUP($B459,Points_Table[],14,FALSE)</f>
        <v>2</v>
      </c>
    </row>
    <row r="460" spans="2:6" x14ac:dyDescent="0.25">
      <c r="B460" s="36" t="s">
        <v>3453</v>
      </c>
      <c r="C460" s="28" t="s">
        <v>1008</v>
      </c>
      <c r="D460" s="84">
        <f>VLOOKUP($B460,Points_Table[],12,FALSE)</f>
        <v>4</v>
      </c>
      <c r="E460" s="84">
        <f>VLOOKUP($B460,Points_Table[],16,FALSE)</f>
        <v>5</v>
      </c>
      <c r="F460" s="29">
        <f>VLOOKUP($B460,Points_Table[],14,FALSE)</f>
        <v>2</v>
      </c>
    </row>
    <row r="461" spans="2:6" x14ac:dyDescent="0.25">
      <c r="B461" s="36" t="s">
        <v>3189</v>
      </c>
      <c r="C461" s="28" t="s">
        <v>1009</v>
      </c>
      <c r="D461" s="84">
        <f>VLOOKUP($B461,Points_Table[],12,FALSE)</f>
        <v>2</v>
      </c>
      <c r="E461" s="84">
        <f>VLOOKUP($B461,Points_Table[],16,FALSE)</f>
        <v>5</v>
      </c>
      <c r="F461" s="29">
        <f>VLOOKUP($B461,Points_Table[],14,FALSE)</f>
        <v>2</v>
      </c>
    </row>
    <row r="462" spans="2:6" x14ac:dyDescent="0.25">
      <c r="B462" s="36" t="s">
        <v>3200</v>
      </c>
      <c r="C462" s="28" t="s">
        <v>1010</v>
      </c>
      <c r="D462" s="84">
        <f>VLOOKUP($B462,Points_Table[],12,FALSE)</f>
        <v>2</v>
      </c>
      <c r="E462" s="84">
        <f>VLOOKUP($B462,Points_Table[],16,FALSE)</f>
        <v>5</v>
      </c>
      <c r="F462" s="29">
        <f>VLOOKUP($B462,Points_Table[],14,FALSE)</f>
        <v>1</v>
      </c>
    </row>
    <row r="463" spans="2:6" x14ac:dyDescent="0.25">
      <c r="B463" s="36" t="s">
        <v>3371</v>
      </c>
      <c r="C463" s="28" t="s">
        <v>1011</v>
      </c>
      <c r="D463" s="84">
        <f>VLOOKUP($B463,Points_Table[],12,FALSE)</f>
        <v>1</v>
      </c>
      <c r="E463" s="84">
        <f>VLOOKUP($B463,Points_Table[],16,FALSE)</f>
        <v>5</v>
      </c>
      <c r="F463" s="29">
        <f>VLOOKUP($B463,Points_Table[],14,FALSE)</f>
        <v>2</v>
      </c>
    </row>
    <row r="464" spans="2:6" x14ac:dyDescent="0.25">
      <c r="B464" s="36" t="s">
        <v>2869</v>
      </c>
      <c r="C464" s="28" t="s">
        <v>1012</v>
      </c>
      <c r="D464" s="84">
        <f>VLOOKUP($B464,Points_Table[],12,FALSE)</f>
        <v>2</v>
      </c>
      <c r="E464" s="84">
        <f>VLOOKUP($B464,Points_Table[],16,FALSE)</f>
        <v>5</v>
      </c>
      <c r="F464" s="29">
        <f>VLOOKUP($B464,Points_Table[],14,FALSE)</f>
        <v>2</v>
      </c>
    </row>
    <row r="465" spans="2:6" x14ac:dyDescent="0.25">
      <c r="B465" s="36" t="s">
        <v>3103</v>
      </c>
      <c r="C465" s="28" t="s">
        <v>1319</v>
      </c>
      <c r="D465" s="84">
        <f>VLOOKUP($B465,Points_Table[],12,FALSE)</f>
        <v>2</v>
      </c>
      <c r="E465" s="84">
        <f>VLOOKUP($B465,Points_Table[],16,FALSE)</f>
        <v>5</v>
      </c>
      <c r="F465" s="29">
        <f>VLOOKUP($B465,Points_Table[],14,FALSE)</f>
        <v>3</v>
      </c>
    </row>
    <row r="466" spans="2:6" x14ac:dyDescent="0.25">
      <c r="B466" s="36" t="s">
        <v>3354</v>
      </c>
      <c r="C466" s="28" t="s">
        <v>1320</v>
      </c>
      <c r="D466" s="84">
        <f>VLOOKUP($B466,Points_Table[],12,FALSE)</f>
        <v>2</v>
      </c>
      <c r="E466" s="84">
        <f>VLOOKUP($B466,Points_Table[],16,FALSE)</f>
        <v>5</v>
      </c>
      <c r="F466" s="29">
        <f>VLOOKUP($B466,Points_Table[],14,FALSE)</f>
        <v>3</v>
      </c>
    </row>
    <row r="467" spans="2:6" x14ac:dyDescent="0.25">
      <c r="B467" s="36" t="s">
        <v>3415</v>
      </c>
      <c r="C467" s="28" t="s">
        <v>1013</v>
      </c>
      <c r="D467" s="84">
        <f>VLOOKUP($B467,Points_Table[],12,FALSE)</f>
        <v>1</v>
      </c>
      <c r="E467" s="84">
        <f>VLOOKUP($B467,Points_Table[],16,FALSE)</f>
        <v>5</v>
      </c>
      <c r="F467" s="29">
        <f>VLOOKUP($B467,Points_Table[],14,FALSE)</f>
        <v>2</v>
      </c>
    </row>
    <row r="468" spans="2:6" x14ac:dyDescent="0.25">
      <c r="B468" s="36" t="s">
        <v>2853</v>
      </c>
      <c r="C468" s="28" t="s">
        <v>1014</v>
      </c>
      <c r="D468" s="84">
        <f>VLOOKUP($B468,Points_Table[],12,FALSE)</f>
        <v>1</v>
      </c>
      <c r="E468" s="84">
        <f>VLOOKUP($B468,Points_Table[],16,FALSE)</f>
        <v>5</v>
      </c>
      <c r="F468" s="29">
        <f>VLOOKUP($B468,Points_Table[],14,FALSE)</f>
        <v>2</v>
      </c>
    </row>
    <row r="469" spans="2:6" x14ac:dyDescent="0.25">
      <c r="B469" s="36" t="s">
        <v>3245</v>
      </c>
      <c r="C469" s="28" t="s">
        <v>1015</v>
      </c>
      <c r="D469" s="84">
        <f>VLOOKUP($B469,Points_Table[],12,FALSE)</f>
        <v>1</v>
      </c>
      <c r="E469" s="84">
        <f>VLOOKUP($B469,Points_Table[],16,FALSE)</f>
        <v>3</v>
      </c>
      <c r="F469" s="29">
        <f>VLOOKUP($B469,Points_Table[],14,FALSE)</f>
        <v>2</v>
      </c>
    </row>
    <row r="470" spans="2:6" x14ac:dyDescent="0.25">
      <c r="B470" s="36" t="s">
        <v>3308</v>
      </c>
      <c r="C470" s="28" t="s">
        <v>1016</v>
      </c>
      <c r="D470" s="84">
        <f>VLOOKUP($B470,Points_Table[],12,FALSE)</f>
        <v>4</v>
      </c>
      <c r="E470" s="84">
        <f>VLOOKUP($B470,Points_Table[],16,FALSE)</f>
        <v>5</v>
      </c>
      <c r="F470" s="29">
        <f>VLOOKUP($B470,Points_Table[],14,FALSE)</f>
        <v>2</v>
      </c>
    </row>
    <row r="471" spans="2:6" x14ac:dyDescent="0.25">
      <c r="B471" s="36" t="s">
        <v>2974</v>
      </c>
      <c r="C471" s="28" t="s">
        <v>1017</v>
      </c>
      <c r="D471" s="84">
        <f>VLOOKUP($B471,Points_Table[],12,FALSE)</f>
        <v>1</v>
      </c>
      <c r="E471" s="84">
        <f>VLOOKUP($B471,Points_Table[],16,FALSE)</f>
        <v>5</v>
      </c>
      <c r="F471" s="29">
        <f>VLOOKUP($B471,Points_Table[],14,FALSE)</f>
        <v>2</v>
      </c>
    </row>
    <row r="472" spans="2:6" x14ac:dyDescent="0.25">
      <c r="B472" s="36" t="s">
        <v>2907</v>
      </c>
      <c r="C472" s="28" t="s">
        <v>1321</v>
      </c>
      <c r="D472" s="84">
        <f>VLOOKUP($B472,Points_Table[],12,FALSE)</f>
        <v>2</v>
      </c>
      <c r="E472" s="84">
        <f>VLOOKUP($B472,Points_Table[],16,FALSE)</f>
        <v>5</v>
      </c>
      <c r="F472" s="29">
        <f>VLOOKUP($B472,Points_Table[],14,FALSE)</f>
        <v>3</v>
      </c>
    </row>
    <row r="473" spans="2:6" x14ac:dyDescent="0.25">
      <c r="B473" s="36" t="s">
        <v>3228</v>
      </c>
      <c r="C473" s="28" t="s">
        <v>1322</v>
      </c>
      <c r="D473" s="84">
        <f>VLOOKUP($B473,Points_Table[],12,FALSE)</f>
        <v>1</v>
      </c>
      <c r="E473" s="84">
        <f>VLOOKUP($B473,Points_Table[],16,FALSE)</f>
        <v>5</v>
      </c>
      <c r="F473" s="29">
        <f>VLOOKUP($B473,Points_Table[],14,FALSE)</f>
        <v>3</v>
      </c>
    </row>
    <row r="474" spans="2:6" x14ac:dyDescent="0.25">
      <c r="B474" s="36" t="s">
        <v>3455</v>
      </c>
      <c r="C474" s="28" t="s">
        <v>1018</v>
      </c>
      <c r="D474" s="84">
        <f>VLOOKUP($B474,Points_Table[],12,FALSE)</f>
        <v>5</v>
      </c>
      <c r="E474" s="84">
        <f>VLOOKUP($B474,Points_Table[],16,FALSE)</f>
        <v>5</v>
      </c>
      <c r="F474" s="29">
        <f>VLOOKUP($B474,Points_Table[],14,FALSE)</f>
        <v>2</v>
      </c>
    </row>
    <row r="475" spans="2:6" x14ac:dyDescent="0.25">
      <c r="B475" s="36" t="s">
        <v>3456</v>
      </c>
      <c r="C475" s="28" t="s">
        <v>1323</v>
      </c>
      <c r="D475" s="84">
        <f>VLOOKUP($B475,Points_Table[],12,FALSE)</f>
        <v>1</v>
      </c>
      <c r="E475" s="84">
        <f>VLOOKUP($B475,Points_Table[],16,FALSE)</f>
        <v>5</v>
      </c>
      <c r="F475" s="29">
        <f>VLOOKUP($B475,Points_Table[],14,FALSE)</f>
        <v>3</v>
      </c>
    </row>
    <row r="476" spans="2:6" x14ac:dyDescent="0.25">
      <c r="B476" s="36" t="s">
        <v>2975</v>
      </c>
      <c r="C476" s="28" t="s">
        <v>1019</v>
      </c>
      <c r="D476" s="84">
        <f>VLOOKUP($B476,Points_Table[],12,FALSE)</f>
        <v>1</v>
      </c>
      <c r="E476" s="84">
        <f>VLOOKUP($B476,Points_Table[],16,FALSE)</f>
        <v>5</v>
      </c>
      <c r="F476" s="29">
        <f>VLOOKUP($B476,Points_Table[],14,FALSE)</f>
        <v>2</v>
      </c>
    </row>
    <row r="477" spans="2:6" x14ac:dyDescent="0.25">
      <c r="B477" s="36" t="s">
        <v>3039</v>
      </c>
      <c r="C477" s="28" t="s">
        <v>1324</v>
      </c>
      <c r="D477" s="84">
        <f>VLOOKUP($B477,Points_Table[],12,FALSE)</f>
        <v>1</v>
      </c>
      <c r="E477" s="84">
        <f>VLOOKUP($B477,Points_Table[],16,FALSE)</f>
        <v>5</v>
      </c>
      <c r="F477" s="29">
        <f>VLOOKUP($B477,Points_Table[],14,FALSE)</f>
        <v>3</v>
      </c>
    </row>
    <row r="478" spans="2:6" x14ac:dyDescent="0.25">
      <c r="B478" s="36" t="s">
        <v>3472</v>
      </c>
      <c r="C478" s="28" t="s">
        <v>1020</v>
      </c>
      <c r="D478" s="84">
        <f>VLOOKUP($B478,Points_Table[],12,FALSE)</f>
        <v>2</v>
      </c>
      <c r="E478" s="84">
        <f>VLOOKUP($B478,Points_Table[],16,FALSE)</f>
        <v>5</v>
      </c>
      <c r="F478" s="29">
        <f>VLOOKUP($B478,Points_Table[],14,FALSE)</f>
        <v>2</v>
      </c>
    </row>
    <row r="479" spans="2:6" x14ac:dyDescent="0.25">
      <c r="B479" s="36" t="s">
        <v>3470</v>
      </c>
      <c r="C479" s="28" t="s">
        <v>1021</v>
      </c>
      <c r="D479" s="84">
        <f>VLOOKUP($B479,Points_Table[],12,FALSE)</f>
        <v>2</v>
      </c>
      <c r="E479" s="84">
        <f>VLOOKUP($B479,Points_Table[],16,FALSE)</f>
        <v>5</v>
      </c>
      <c r="F479" s="29">
        <f>VLOOKUP($B479,Points_Table[],14,FALSE)</f>
        <v>2</v>
      </c>
    </row>
    <row r="480" spans="2:6" x14ac:dyDescent="0.25">
      <c r="B480" s="36" t="s">
        <v>2876</v>
      </c>
      <c r="C480" s="28" t="s">
        <v>1022</v>
      </c>
      <c r="D480" s="84">
        <f>VLOOKUP($B480,Points_Table[],12,FALSE)</f>
        <v>1</v>
      </c>
      <c r="E480" s="84">
        <f>VLOOKUP($B480,Points_Table[],16,FALSE)</f>
        <v>5</v>
      </c>
      <c r="F480" s="29">
        <f>VLOOKUP($B480,Points_Table[],14,FALSE)</f>
        <v>2</v>
      </c>
    </row>
    <row r="481" spans="2:6" x14ac:dyDescent="0.25">
      <c r="B481" s="36" t="s">
        <v>3159</v>
      </c>
      <c r="C481" s="28" t="s">
        <v>1023</v>
      </c>
      <c r="D481" s="84">
        <f>VLOOKUP($B481,Points_Table[],12,FALSE)</f>
        <v>1</v>
      </c>
      <c r="E481" s="84">
        <f>VLOOKUP($B481,Points_Table[],16,FALSE)</f>
        <v>5</v>
      </c>
      <c r="F481" s="29">
        <f>VLOOKUP($B481,Points_Table[],14,FALSE)</f>
        <v>2</v>
      </c>
    </row>
    <row r="482" spans="2:6" x14ac:dyDescent="0.25">
      <c r="B482" s="36" t="s">
        <v>3192</v>
      </c>
      <c r="C482" s="28" t="s">
        <v>1024</v>
      </c>
      <c r="D482" s="84">
        <f>VLOOKUP($B482,Points_Table[],12,FALSE)</f>
        <v>2</v>
      </c>
      <c r="E482" s="84">
        <f>VLOOKUP($B482,Points_Table[],16,FALSE)</f>
        <v>5</v>
      </c>
      <c r="F482" s="29">
        <f>VLOOKUP($B482,Points_Table[],14,FALSE)</f>
        <v>2</v>
      </c>
    </row>
    <row r="483" spans="2:6" x14ac:dyDescent="0.25">
      <c r="B483" s="36" t="s">
        <v>3165</v>
      </c>
      <c r="C483" s="28" t="s">
        <v>1025</v>
      </c>
      <c r="D483" s="84">
        <f>VLOOKUP($B483,Points_Table[],12,FALSE)</f>
        <v>1</v>
      </c>
      <c r="E483" s="84">
        <f>VLOOKUP($B483,Points_Table[],16,FALSE)</f>
        <v>5</v>
      </c>
      <c r="F483" s="29">
        <f>VLOOKUP($B483,Points_Table[],14,FALSE)</f>
        <v>2</v>
      </c>
    </row>
    <row r="484" spans="2:6" x14ac:dyDescent="0.25">
      <c r="B484" s="36" t="s">
        <v>2908</v>
      </c>
      <c r="C484" s="28" t="s">
        <v>1325</v>
      </c>
      <c r="D484" s="84">
        <f>VLOOKUP($B484,Points_Table[],12,FALSE)</f>
        <v>1</v>
      </c>
      <c r="E484" s="84">
        <f>VLOOKUP($B484,Points_Table[],16,FALSE)</f>
        <v>5</v>
      </c>
      <c r="F484" s="29">
        <f>VLOOKUP($B484,Points_Table[],14,FALSE)</f>
        <v>3</v>
      </c>
    </row>
    <row r="485" spans="2:6" x14ac:dyDescent="0.25">
      <c r="B485" s="36" t="s">
        <v>2846</v>
      </c>
      <c r="C485" s="28" t="s">
        <v>1026</v>
      </c>
      <c r="D485" s="84">
        <f>VLOOKUP($B485,Points_Table[],12,FALSE)</f>
        <v>2</v>
      </c>
      <c r="E485" s="84">
        <f>VLOOKUP($B485,Points_Table[],16,FALSE)</f>
        <v>5</v>
      </c>
      <c r="F485" s="29">
        <f>VLOOKUP($B485,Points_Table[],14,FALSE)</f>
        <v>2</v>
      </c>
    </row>
    <row r="486" spans="2:6" x14ac:dyDescent="0.25">
      <c r="B486" s="36" t="s">
        <v>3042</v>
      </c>
      <c r="C486" s="28" t="s">
        <v>1326</v>
      </c>
      <c r="D486" s="84">
        <f>VLOOKUP($B486,Points_Table[],12,FALSE)</f>
        <v>1</v>
      </c>
      <c r="E486" s="84">
        <f>VLOOKUP($B486,Points_Table[],16,FALSE)</f>
        <v>5</v>
      </c>
      <c r="F486" s="29">
        <f>VLOOKUP($B486,Points_Table[],14,FALSE)</f>
        <v>3</v>
      </c>
    </row>
    <row r="487" spans="2:6" x14ac:dyDescent="0.25">
      <c r="B487" s="36" t="s">
        <v>3106</v>
      </c>
      <c r="C487" s="28" t="s">
        <v>1327</v>
      </c>
      <c r="D487" s="84">
        <f>VLOOKUP($B487,Points_Table[],12,FALSE)</f>
        <v>1</v>
      </c>
      <c r="E487" s="84">
        <f>VLOOKUP($B487,Points_Table[],16,FALSE)</f>
        <v>5</v>
      </c>
      <c r="F487" s="29">
        <f>VLOOKUP($B487,Points_Table[],14,FALSE)</f>
        <v>3</v>
      </c>
    </row>
    <row r="488" spans="2:6" x14ac:dyDescent="0.25">
      <c r="B488" s="36" t="s">
        <v>3102</v>
      </c>
      <c r="C488" s="28" t="s">
        <v>1328</v>
      </c>
      <c r="D488" s="84">
        <f>VLOOKUP($B488,Points_Table[],12,FALSE)</f>
        <v>1</v>
      </c>
      <c r="E488" s="84">
        <f>VLOOKUP($B488,Points_Table[],16,FALSE)</f>
        <v>5</v>
      </c>
      <c r="F488" s="29">
        <f>VLOOKUP($B488,Points_Table[],14,FALSE)</f>
        <v>3</v>
      </c>
    </row>
    <row r="489" spans="2:6" x14ac:dyDescent="0.25">
      <c r="B489" s="36" t="s">
        <v>2877</v>
      </c>
      <c r="C489" s="28" t="s">
        <v>1027</v>
      </c>
      <c r="D489" s="84">
        <f>VLOOKUP($B489,Points_Table[],12,FALSE)</f>
        <v>2</v>
      </c>
      <c r="E489" s="84">
        <f>VLOOKUP($B489,Points_Table[],16,FALSE)</f>
        <v>5</v>
      </c>
      <c r="F489" s="29">
        <f>VLOOKUP($B489,Points_Table[],14,FALSE)</f>
        <v>2</v>
      </c>
    </row>
    <row r="490" spans="2:6" x14ac:dyDescent="0.25">
      <c r="B490" s="36" t="s">
        <v>3447</v>
      </c>
      <c r="C490" s="28" t="s">
        <v>1329</v>
      </c>
      <c r="D490" s="84">
        <f>VLOOKUP($B490,Points_Table[],12,FALSE)</f>
        <v>1</v>
      </c>
      <c r="E490" s="84">
        <f>VLOOKUP($B490,Points_Table[],16,FALSE)</f>
        <v>5</v>
      </c>
      <c r="F490" s="29">
        <f>VLOOKUP($B490,Points_Table[],14,FALSE)</f>
        <v>3</v>
      </c>
    </row>
    <row r="491" spans="2:6" x14ac:dyDescent="0.25">
      <c r="B491" s="36" t="s">
        <v>3442</v>
      </c>
      <c r="C491" s="28" t="s">
        <v>1330</v>
      </c>
      <c r="D491" s="84">
        <f>VLOOKUP($B491,Points_Table[],12,FALSE)</f>
        <v>1</v>
      </c>
      <c r="E491" s="84">
        <f>VLOOKUP($B491,Points_Table[],16,FALSE)</f>
        <v>5</v>
      </c>
      <c r="F491" s="29">
        <f>VLOOKUP($B491,Points_Table[],14,FALSE)</f>
        <v>3</v>
      </c>
    </row>
    <row r="492" spans="2:6" x14ac:dyDescent="0.25">
      <c r="B492" s="36" t="s">
        <v>2992</v>
      </c>
      <c r="C492" s="28" t="s">
        <v>1028</v>
      </c>
      <c r="D492" s="84">
        <f>VLOOKUP($B492,Points_Table[],12,FALSE)</f>
        <v>2</v>
      </c>
      <c r="E492" s="84">
        <f>VLOOKUP($B492,Points_Table[],16,FALSE)</f>
        <v>3</v>
      </c>
      <c r="F492" s="29">
        <f>VLOOKUP($B492,Points_Table[],14,FALSE)</f>
        <v>2</v>
      </c>
    </row>
    <row r="493" spans="2:6" x14ac:dyDescent="0.25">
      <c r="B493" s="36" t="s">
        <v>2839</v>
      </c>
      <c r="C493" s="28" t="s">
        <v>1029</v>
      </c>
      <c r="D493" s="84">
        <f>VLOOKUP($B493,Points_Table[],12,FALSE)</f>
        <v>1</v>
      </c>
      <c r="E493" s="84">
        <f>VLOOKUP($B493,Points_Table[],16,FALSE)</f>
        <v>5</v>
      </c>
      <c r="F493" s="29">
        <f>VLOOKUP($B493,Points_Table[],14,FALSE)</f>
        <v>2</v>
      </c>
    </row>
    <row r="494" spans="2:6" x14ac:dyDescent="0.25">
      <c r="B494" s="36" t="s">
        <v>3459</v>
      </c>
      <c r="C494" s="28" t="s">
        <v>1030</v>
      </c>
      <c r="D494" s="84">
        <f>VLOOKUP($B494,Points_Table[],12,FALSE)</f>
        <v>5</v>
      </c>
      <c r="E494" s="84">
        <f>VLOOKUP($B494,Points_Table[],16,FALSE)</f>
        <v>5</v>
      </c>
      <c r="F494" s="29">
        <f>VLOOKUP($B494,Points_Table[],14,FALSE)</f>
        <v>2</v>
      </c>
    </row>
    <row r="495" spans="2:6" x14ac:dyDescent="0.25">
      <c r="B495" s="36" t="s">
        <v>3302</v>
      </c>
      <c r="C495" s="28" t="s">
        <v>1331</v>
      </c>
      <c r="D495" s="84">
        <f>VLOOKUP($B495,Points_Table[],12,FALSE)</f>
        <v>1</v>
      </c>
      <c r="E495" s="84">
        <f>VLOOKUP($B495,Points_Table[],16,FALSE)</f>
        <v>5</v>
      </c>
      <c r="F495" s="29">
        <f>VLOOKUP($B495,Points_Table[],14,FALSE)</f>
        <v>3</v>
      </c>
    </row>
    <row r="496" spans="2:6" x14ac:dyDescent="0.25">
      <c r="B496" s="36" t="s">
        <v>3174</v>
      </c>
      <c r="C496" s="28" t="s">
        <v>1031</v>
      </c>
      <c r="D496" s="84">
        <f>VLOOKUP($B496,Points_Table[],12,FALSE)</f>
        <v>2</v>
      </c>
      <c r="E496" s="84">
        <f>VLOOKUP($B496,Points_Table[],16,FALSE)</f>
        <v>5</v>
      </c>
      <c r="F496" s="29">
        <f>VLOOKUP($B496,Points_Table[],14,FALSE)</f>
        <v>2</v>
      </c>
    </row>
    <row r="497" spans="2:6" x14ac:dyDescent="0.25">
      <c r="B497" s="36" t="s">
        <v>3092</v>
      </c>
      <c r="C497" s="28" t="s">
        <v>1332</v>
      </c>
      <c r="D497" s="84">
        <f>VLOOKUP($B497,Points_Table[],12,FALSE)</f>
        <v>2</v>
      </c>
      <c r="E497" s="84">
        <f>VLOOKUP($B497,Points_Table[],16,FALSE)</f>
        <v>5</v>
      </c>
      <c r="F497" s="29">
        <f>VLOOKUP($B497,Points_Table[],14,FALSE)</f>
        <v>3</v>
      </c>
    </row>
    <row r="498" spans="2:6" x14ac:dyDescent="0.25">
      <c r="B498" s="36" t="s">
        <v>2830</v>
      </c>
      <c r="C498" s="28" t="s">
        <v>1032</v>
      </c>
      <c r="D498" s="84">
        <f>VLOOKUP($B498,Points_Table[],12,FALSE)</f>
        <v>1</v>
      </c>
      <c r="E498" s="84">
        <f>VLOOKUP($B498,Points_Table[],16,FALSE)</f>
        <v>5</v>
      </c>
      <c r="F498" s="29">
        <f>VLOOKUP($B498,Points_Table[],14,FALSE)</f>
        <v>2</v>
      </c>
    </row>
    <row r="499" spans="2:6" x14ac:dyDescent="0.25">
      <c r="B499" s="36" t="s">
        <v>3246</v>
      </c>
      <c r="C499" s="28" t="s">
        <v>1033</v>
      </c>
      <c r="D499" s="84">
        <f>VLOOKUP($B499,Points_Table[],12,FALSE)</f>
        <v>1</v>
      </c>
      <c r="E499" s="84">
        <f>VLOOKUP($B499,Points_Table[],16,FALSE)</f>
        <v>5</v>
      </c>
      <c r="F499" s="29">
        <f>VLOOKUP($B499,Points_Table[],14,FALSE)</f>
        <v>2</v>
      </c>
    </row>
    <row r="500" spans="2:6" x14ac:dyDescent="0.25">
      <c r="B500" s="36" t="s">
        <v>2909</v>
      </c>
      <c r="C500" s="28" t="s">
        <v>1034</v>
      </c>
      <c r="D500" s="84">
        <f>VLOOKUP($B500,Points_Table[],12,FALSE)</f>
        <v>5</v>
      </c>
      <c r="E500" s="84">
        <f>VLOOKUP($B500,Points_Table[],16,FALSE)</f>
        <v>5</v>
      </c>
      <c r="F500" s="29">
        <f>VLOOKUP($B500,Points_Table[],14,FALSE)</f>
        <v>2</v>
      </c>
    </row>
    <row r="501" spans="2:6" x14ac:dyDescent="0.25">
      <c r="B501" s="36" t="s">
        <v>3287</v>
      </c>
      <c r="C501" s="28" t="s">
        <v>1035</v>
      </c>
      <c r="D501" s="84">
        <f>VLOOKUP($B501,Points_Table[],12,FALSE)</f>
        <v>2</v>
      </c>
      <c r="E501" s="84">
        <f>VLOOKUP($B501,Points_Table[],16,FALSE)</f>
        <v>5</v>
      </c>
      <c r="F501" s="29">
        <f>VLOOKUP($B501,Points_Table[],14,FALSE)</f>
        <v>2</v>
      </c>
    </row>
    <row r="502" spans="2:6" x14ac:dyDescent="0.25">
      <c r="B502" s="36" t="s">
        <v>3190</v>
      </c>
      <c r="C502" s="28" t="s">
        <v>1036</v>
      </c>
      <c r="D502" s="84">
        <f>VLOOKUP($B502,Points_Table[],12,FALSE)</f>
        <v>2</v>
      </c>
      <c r="E502" s="84">
        <f>VLOOKUP($B502,Points_Table[],16,FALSE)</f>
        <v>3</v>
      </c>
      <c r="F502" s="29">
        <f>VLOOKUP($B502,Points_Table[],14,FALSE)</f>
        <v>2</v>
      </c>
    </row>
    <row r="503" spans="2:6" x14ac:dyDescent="0.25">
      <c r="B503" s="36" t="s">
        <v>3406</v>
      </c>
      <c r="C503" s="28" t="s">
        <v>1037</v>
      </c>
      <c r="D503" s="84">
        <f>VLOOKUP($B503,Points_Table[],12,FALSE)</f>
        <v>2</v>
      </c>
      <c r="E503" s="84">
        <f>VLOOKUP($B503,Points_Table[],16,FALSE)</f>
        <v>5</v>
      </c>
      <c r="F503" s="29">
        <f>VLOOKUP($B503,Points_Table[],14,FALSE)</f>
        <v>1</v>
      </c>
    </row>
    <row r="504" spans="2:6" x14ac:dyDescent="0.25">
      <c r="B504" s="36" t="s">
        <v>3209</v>
      </c>
      <c r="C504" s="28" t="s">
        <v>1333</v>
      </c>
      <c r="D504" s="84">
        <f>VLOOKUP($B504,Points_Table[],12,FALSE)</f>
        <v>1</v>
      </c>
      <c r="E504" s="84">
        <f>VLOOKUP($B504,Points_Table[],16,FALSE)</f>
        <v>5</v>
      </c>
      <c r="F504" s="29">
        <f>VLOOKUP($B504,Points_Table[],14,FALSE)</f>
        <v>3</v>
      </c>
    </row>
    <row r="505" spans="2:6" x14ac:dyDescent="0.25">
      <c r="B505" s="36" t="s">
        <v>3396</v>
      </c>
      <c r="C505" s="28" t="s">
        <v>1334</v>
      </c>
      <c r="D505" s="84">
        <f>VLOOKUP($B505,Points_Table[],12,FALSE)</f>
        <v>1</v>
      </c>
      <c r="E505" s="84">
        <f>VLOOKUP($B505,Points_Table[],16,FALSE)</f>
        <v>5</v>
      </c>
      <c r="F505" s="29">
        <f>VLOOKUP($B505,Points_Table[],14,FALSE)</f>
        <v>3</v>
      </c>
    </row>
    <row r="506" spans="2:6" x14ac:dyDescent="0.25">
      <c r="B506" s="36" t="s">
        <v>3346</v>
      </c>
      <c r="C506" s="28" t="s">
        <v>1335</v>
      </c>
      <c r="D506" s="84">
        <f>VLOOKUP($B506,Points_Table[],12,FALSE)</f>
        <v>1</v>
      </c>
      <c r="E506" s="84">
        <f>VLOOKUP($B506,Points_Table[],16,FALSE)</f>
        <v>5</v>
      </c>
      <c r="F506" s="29">
        <f>VLOOKUP($B506,Points_Table[],14,FALSE)</f>
        <v>3</v>
      </c>
    </row>
    <row r="507" spans="2:6" x14ac:dyDescent="0.25">
      <c r="B507" s="36" t="s">
        <v>3229</v>
      </c>
      <c r="C507" s="28" t="s">
        <v>1336</v>
      </c>
      <c r="D507" s="84">
        <f>VLOOKUP($B507,Points_Table[],12,FALSE)</f>
        <v>2</v>
      </c>
      <c r="E507" s="84">
        <f>VLOOKUP($B507,Points_Table[],16,FALSE)</f>
        <v>5</v>
      </c>
      <c r="F507" s="29">
        <f>VLOOKUP($B507,Points_Table[],14,FALSE)</f>
        <v>3</v>
      </c>
    </row>
    <row r="508" spans="2:6" x14ac:dyDescent="0.25">
      <c r="B508" s="36" t="s">
        <v>2832</v>
      </c>
      <c r="C508" s="28" t="s">
        <v>1337</v>
      </c>
      <c r="D508" s="84">
        <f>VLOOKUP($B508,Points_Table[],12,FALSE)</f>
        <v>1</v>
      </c>
      <c r="E508" s="84">
        <f>VLOOKUP($B508,Points_Table[],16,FALSE)</f>
        <v>5</v>
      </c>
      <c r="F508" s="29">
        <f>VLOOKUP($B508,Points_Table[],14,FALSE)</f>
        <v>3</v>
      </c>
    </row>
    <row r="509" spans="2:6" x14ac:dyDescent="0.25">
      <c r="B509" s="36" t="s">
        <v>2831</v>
      </c>
      <c r="C509" s="28" t="s">
        <v>1038</v>
      </c>
      <c r="D509" s="84">
        <f>VLOOKUP($B509,Points_Table[],12,FALSE)</f>
        <v>2</v>
      </c>
      <c r="E509" s="84">
        <f>VLOOKUP($B509,Points_Table[],16,FALSE)</f>
        <v>5</v>
      </c>
      <c r="F509" s="29">
        <f>VLOOKUP($B509,Points_Table[],14,FALSE)</f>
        <v>2</v>
      </c>
    </row>
    <row r="510" spans="2:6" x14ac:dyDescent="0.25">
      <c r="B510" s="36" t="s">
        <v>2789</v>
      </c>
      <c r="C510" s="28" t="s">
        <v>1039</v>
      </c>
      <c r="D510" s="84">
        <f>VLOOKUP($B510,Points_Table[],12,FALSE)</f>
        <v>1</v>
      </c>
      <c r="E510" s="84">
        <f>VLOOKUP($B510,Points_Table[],16,FALSE)</f>
        <v>5</v>
      </c>
      <c r="F510" s="29">
        <f>VLOOKUP($B510,Points_Table[],14,FALSE)</f>
        <v>2</v>
      </c>
    </row>
    <row r="511" spans="2:6" x14ac:dyDescent="0.25">
      <c r="B511" s="36" t="s">
        <v>3420</v>
      </c>
      <c r="C511" s="28" t="s">
        <v>1040</v>
      </c>
      <c r="D511" s="84">
        <f>VLOOKUP($B511,Points_Table[],12,FALSE)</f>
        <v>2</v>
      </c>
      <c r="E511" s="84">
        <f>VLOOKUP($B511,Points_Table[],16,FALSE)</f>
        <v>5</v>
      </c>
      <c r="F511" s="29">
        <f>VLOOKUP($B511,Points_Table[],14,FALSE)</f>
        <v>2</v>
      </c>
    </row>
    <row r="512" spans="2:6" x14ac:dyDescent="0.25">
      <c r="B512" s="36" t="s">
        <v>2912</v>
      </c>
      <c r="C512" s="28" t="s">
        <v>1338</v>
      </c>
      <c r="D512" s="84">
        <f>VLOOKUP($B512,Points_Table[],12,FALSE)</f>
        <v>1</v>
      </c>
      <c r="E512" s="84">
        <f>VLOOKUP($B512,Points_Table[],16,FALSE)</f>
        <v>5</v>
      </c>
      <c r="F512" s="29">
        <f>VLOOKUP($B512,Points_Table[],14,FALSE)</f>
        <v>3</v>
      </c>
    </row>
    <row r="513" spans="2:6" x14ac:dyDescent="0.25">
      <c r="B513" s="36" t="s">
        <v>3126</v>
      </c>
      <c r="C513" s="28" t="s">
        <v>1041</v>
      </c>
      <c r="D513" s="84">
        <f>VLOOKUP($B513,Points_Table[],12,FALSE)</f>
        <v>2</v>
      </c>
      <c r="E513" s="84">
        <f>VLOOKUP($B513,Points_Table[],16,FALSE)</f>
        <v>5</v>
      </c>
      <c r="F513" s="29">
        <f>VLOOKUP($B513,Points_Table[],14,FALSE)</f>
        <v>2</v>
      </c>
    </row>
    <row r="514" spans="2:6" x14ac:dyDescent="0.25">
      <c r="B514" s="36" t="s">
        <v>3344</v>
      </c>
      <c r="C514" s="28" t="s">
        <v>1339</v>
      </c>
      <c r="D514" s="84">
        <f>VLOOKUP($B514,Points_Table[],12,FALSE)</f>
        <v>2</v>
      </c>
      <c r="E514" s="84">
        <f>VLOOKUP($B514,Points_Table[],16,FALSE)</f>
        <v>3</v>
      </c>
      <c r="F514" s="29">
        <f>VLOOKUP($B514,Points_Table[],14,FALSE)</f>
        <v>3</v>
      </c>
    </row>
    <row r="515" spans="2:6" x14ac:dyDescent="0.25">
      <c r="B515" s="36" t="s">
        <v>3218</v>
      </c>
      <c r="C515" s="28" t="s">
        <v>1042</v>
      </c>
      <c r="D515" s="84">
        <f>VLOOKUP($B515,Points_Table[],12,FALSE)</f>
        <v>4</v>
      </c>
      <c r="E515" s="84">
        <f>VLOOKUP($B515,Points_Table[],16,FALSE)</f>
        <v>5</v>
      </c>
      <c r="F515" s="29">
        <f>VLOOKUP($B515,Points_Table[],14,FALSE)</f>
        <v>2</v>
      </c>
    </row>
    <row r="516" spans="2:6" x14ac:dyDescent="0.25">
      <c r="B516" s="36" t="s">
        <v>2913</v>
      </c>
      <c r="C516" s="28" t="s">
        <v>1340</v>
      </c>
      <c r="D516" s="84">
        <f>VLOOKUP($B516,Points_Table[],12,FALSE)</f>
        <v>1</v>
      </c>
      <c r="E516" s="84">
        <f>VLOOKUP($B516,Points_Table[],16,FALSE)</f>
        <v>5</v>
      </c>
      <c r="F516" s="29">
        <f>VLOOKUP($B516,Points_Table[],14,FALSE)</f>
        <v>3</v>
      </c>
    </row>
    <row r="517" spans="2:6" x14ac:dyDescent="0.25">
      <c r="B517" s="36" t="s">
        <v>3202</v>
      </c>
      <c r="C517" s="28" t="s">
        <v>1043</v>
      </c>
      <c r="D517" s="84">
        <f>VLOOKUP($B517,Points_Table[],12,FALSE)</f>
        <v>2</v>
      </c>
      <c r="E517" s="84">
        <f>VLOOKUP($B517,Points_Table[],16,FALSE)</f>
        <v>5</v>
      </c>
      <c r="F517" s="29">
        <f>VLOOKUP($B517,Points_Table[],14,FALSE)</f>
        <v>2</v>
      </c>
    </row>
    <row r="518" spans="2:6" x14ac:dyDescent="0.25">
      <c r="B518" s="36" t="s">
        <v>2857</v>
      </c>
      <c r="C518" s="28" t="s">
        <v>1044</v>
      </c>
      <c r="D518" s="84">
        <f>VLOOKUP($B518,Points_Table[],12,FALSE)</f>
        <v>3</v>
      </c>
      <c r="E518" s="84">
        <f>VLOOKUP($B518,Points_Table[],16,FALSE)</f>
        <v>5</v>
      </c>
      <c r="F518" s="29">
        <f>VLOOKUP($B518,Points_Table[],14,FALSE)</f>
        <v>2</v>
      </c>
    </row>
    <row r="519" spans="2:6" x14ac:dyDescent="0.25">
      <c r="B519" s="36" t="s">
        <v>3339</v>
      </c>
      <c r="C519" s="28" t="s">
        <v>1045</v>
      </c>
      <c r="D519" s="84">
        <f>VLOOKUP($B519,Points_Table[],12,FALSE)</f>
        <v>4</v>
      </c>
      <c r="E519" s="84">
        <f>VLOOKUP($B519,Points_Table[],16,FALSE)</f>
        <v>5</v>
      </c>
      <c r="F519" s="29">
        <f>VLOOKUP($B519,Points_Table[],14,FALSE)</f>
        <v>2</v>
      </c>
    </row>
    <row r="520" spans="2:6" x14ac:dyDescent="0.25">
      <c r="B520" s="36" t="s">
        <v>3044</v>
      </c>
      <c r="C520" s="28" t="s">
        <v>1046</v>
      </c>
      <c r="D520" s="84">
        <f>VLOOKUP($B520,Points_Table[],12,FALSE)</f>
        <v>5</v>
      </c>
      <c r="E520" s="84">
        <f>VLOOKUP($B520,Points_Table[],16,FALSE)</f>
        <v>5</v>
      </c>
      <c r="F520" s="29">
        <f>VLOOKUP($B520,Points_Table[],14,FALSE)</f>
        <v>2</v>
      </c>
    </row>
    <row r="521" spans="2:6" x14ac:dyDescent="0.25">
      <c r="B521" s="36" t="s">
        <v>3075</v>
      </c>
      <c r="C521" s="28" t="s">
        <v>1341</v>
      </c>
      <c r="D521" s="84">
        <f>VLOOKUP($B521,Points_Table[],12,FALSE)</f>
        <v>1</v>
      </c>
      <c r="E521" s="84">
        <f>VLOOKUP($B521,Points_Table[],16,FALSE)</f>
        <v>5</v>
      </c>
      <c r="F521" s="29">
        <f>VLOOKUP($B521,Points_Table[],14,FALSE)</f>
        <v>3</v>
      </c>
    </row>
    <row r="522" spans="2:6" x14ac:dyDescent="0.25">
      <c r="B522" s="36" t="s">
        <v>3305</v>
      </c>
      <c r="C522" s="28" t="s">
        <v>1342</v>
      </c>
      <c r="D522" s="84">
        <f>VLOOKUP($B522,Points_Table[],12,FALSE)</f>
        <v>1</v>
      </c>
      <c r="E522" s="84">
        <f>VLOOKUP($B522,Points_Table[],16,FALSE)</f>
        <v>5</v>
      </c>
      <c r="F522" s="29">
        <f>VLOOKUP($B522,Points_Table[],14,FALSE)</f>
        <v>3</v>
      </c>
    </row>
    <row r="523" spans="2:6" x14ac:dyDescent="0.25">
      <c r="B523" s="36" t="s">
        <v>3127</v>
      </c>
      <c r="C523" s="28" t="s">
        <v>1047</v>
      </c>
      <c r="D523" s="84">
        <f>VLOOKUP($B523,Points_Table[],12,FALSE)</f>
        <v>2</v>
      </c>
      <c r="E523" s="84">
        <f>VLOOKUP($B523,Points_Table[],16,FALSE)</f>
        <v>5</v>
      </c>
      <c r="F523" s="29">
        <f>VLOOKUP($B523,Points_Table[],14,FALSE)</f>
        <v>2</v>
      </c>
    </row>
    <row r="524" spans="2:6" x14ac:dyDescent="0.25">
      <c r="B524" s="36" t="s">
        <v>3275</v>
      </c>
      <c r="C524" s="28" t="s">
        <v>1048</v>
      </c>
      <c r="D524" s="84">
        <f>VLOOKUP($B524,Points_Table[],12,FALSE)</f>
        <v>2</v>
      </c>
      <c r="E524" s="84">
        <f>VLOOKUP($B524,Points_Table[],16,FALSE)</f>
        <v>5</v>
      </c>
      <c r="F524" s="29">
        <f>VLOOKUP($B524,Points_Table[],14,FALSE)</f>
        <v>2</v>
      </c>
    </row>
    <row r="525" spans="2:6" x14ac:dyDescent="0.25">
      <c r="B525" s="36" t="s">
        <v>3383</v>
      </c>
      <c r="C525" s="28" t="s">
        <v>1049</v>
      </c>
      <c r="D525" s="84">
        <f>VLOOKUP($B525,Points_Table[],12,FALSE)</f>
        <v>1</v>
      </c>
      <c r="E525" s="84">
        <f>VLOOKUP($B525,Points_Table[],16,FALSE)</f>
        <v>5</v>
      </c>
      <c r="F525" s="29">
        <f>VLOOKUP($B525,Points_Table[],14,FALSE)</f>
        <v>2</v>
      </c>
    </row>
    <row r="526" spans="2:6" x14ac:dyDescent="0.25">
      <c r="B526" s="36" t="s">
        <v>3062</v>
      </c>
      <c r="C526" s="28" t="s">
        <v>1050</v>
      </c>
      <c r="D526" s="84">
        <f>VLOOKUP($B526,Points_Table[],12,FALSE)</f>
        <v>5</v>
      </c>
      <c r="E526" s="84">
        <f>VLOOKUP($B526,Points_Table[],16,FALSE)</f>
        <v>5</v>
      </c>
      <c r="F526" s="29">
        <f>VLOOKUP($B526,Points_Table[],14,FALSE)</f>
        <v>2</v>
      </c>
    </row>
    <row r="527" spans="2:6" x14ac:dyDescent="0.25">
      <c r="B527" s="36" t="s">
        <v>3364</v>
      </c>
      <c r="C527" s="28" t="s">
        <v>1051</v>
      </c>
      <c r="D527" s="84">
        <f>VLOOKUP($B527,Points_Table[],12,FALSE)</f>
        <v>2</v>
      </c>
      <c r="E527" s="84">
        <f>VLOOKUP($B527,Points_Table[],16,FALSE)</f>
        <v>5</v>
      </c>
      <c r="F527" s="29">
        <f>VLOOKUP($B527,Points_Table[],14,FALSE)</f>
        <v>2</v>
      </c>
    </row>
    <row r="528" spans="2:6" x14ac:dyDescent="0.25">
      <c r="B528" s="36" t="s">
        <v>3091</v>
      </c>
      <c r="C528" s="28" t="s">
        <v>1343</v>
      </c>
      <c r="D528" s="84">
        <f>VLOOKUP($B528,Points_Table[],12,FALSE)</f>
        <v>1</v>
      </c>
      <c r="E528" s="84">
        <f>VLOOKUP($B528,Points_Table[],16,FALSE)</f>
        <v>0</v>
      </c>
      <c r="F528" s="29">
        <f>VLOOKUP($B528,Points_Table[],14,FALSE)</f>
        <v>3</v>
      </c>
    </row>
    <row r="529" spans="2:6" x14ac:dyDescent="0.25">
      <c r="B529" s="36" t="s">
        <v>3264</v>
      </c>
      <c r="C529" s="28" t="s">
        <v>1344</v>
      </c>
      <c r="D529" s="84">
        <f>VLOOKUP($B529,Points_Table[],12,FALSE)</f>
        <v>1</v>
      </c>
      <c r="E529" s="84">
        <f>VLOOKUP($B529,Points_Table[],16,FALSE)</f>
        <v>5</v>
      </c>
      <c r="F529" s="29">
        <f>VLOOKUP($B529,Points_Table[],14,FALSE)</f>
        <v>1</v>
      </c>
    </row>
    <row r="530" spans="2:6" x14ac:dyDescent="0.25">
      <c r="B530" s="36" t="s">
        <v>2898</v>
      </c>
      <c r="C530" s="28" t="s">
        <v>1052</v>
      </c>
      <c r="D530" s="84">
        <f>VLOOKUP($B530,Points_Table[],12,FALSE)</f>
        <v>2</v>
      </c>
      <c r="E530" s="84">
        <f>VLOOKUP($B530,Points_Table[],16,FALSE)</f>
        <v>5</v>
      </c>
      <c r="F530" s="29">
        <f>VLOOKUP($B530,Points_Table[],14,FALSE)</f>
        <v>2</v>
      </c>
    </row>
    <row r="531" spans="2:6" x14ac:dyDescent="0.25">
      <c r="B531" s="36" t="s">
        <v>3117</v>
      </c>
      <c r="C531" s="28" t="s">
        <v>1053</v>
      </c>
      <c r="D531" s="84">
        <f>VLOOKUP($B531,Points_Table[],12,FALSE)</f>
        <v>1</v>
      </c>
      <c r="E531" s="84">
        <f>VLOOKUP($B531,Points_Table[],16,FALSE)</f>
        <v>5</v>
      </c>
      <c r="F531" s="29">
        <f>VLOOKUP($B531,Points_Table[],14,FALSE)</f>
        <v>2</v>
      </c>
    </row>
    <row r="532" spans="2:6" x14ac:dyDescent="0.25">
      <c r="B532" s="36" t="s">
        <v>3045</v>
      </c>
      <c r="C532" s="28" t="s">
        <v>1345</v>
      </c>
      <c r="D532" s="84">
        <f>VLOOKUP($B532,Points_Table[],12,FALSE)</f>
        <v>2</v>
      </c>
      <c r="E532" s="84">
        <f>VLOOKUP($B532,Points_Table[],16,FALSE)</f>
        <v>5</v>
      </c>
      <c r="F532" s="29">
        <f>VLOOKUP($B532,Points_Table[],14,FALSE)</f>
        <v>3</v>
      </c>
    </row>
    <row r="533" spans="2:6" x14ac:dyDescent="0.25">
      <c r="B533" s="36" t="s">
        <v>3457</v>
      </c>
      <c r="C533" s="28" t="s">
        <v>1346</v>
      </c>
      <c r="D533" s="84">
        <f>VLOOKUP($B533,Points_Table[],12,FALSE)</f>
        <v>1</v>
      </c>
      <c r="E533" s="84">
        <f>VLOOKUP($B533,Points_Table[],16,FALSE)</f>
        <v>5</v>
      </c>
      <c r="F533" s="29">
        <f>VLOOKUP($B533,Points_Table[],14,FALSE)</f>
        <v>3</v>
      </c>
    </row>
    <row r="534" spans="2:6" x14ac:dyDescent="0.25">
      <c r="B534" s="36" t="s">
        <v>3458</v>
      </c>
      <c r="C534" s="28" t="s">
        <v>1347</v>
      </c>
      <c r="D534" s="84">
        <f>VLOOKUP($B534,Points_Table[],12,FALSE)</f>
        <v>1</v>
      </c>
      <c r="E534" s="84">
        <f>VLOOKUP($B534,Points_Table[],16,FALSE)</f>
        <v>5</v>
      </c>
      <c r="F534" s="29">
        <f>VLOOKUP($B534,Points_Table[],14,FALSE)</f>
        <v>3</v>
      </c>
    </row>
    <row r="535" spans="2:6" x14ac:dyDescent="0.25">
      <c r="B535" s="36" t="s">
        <v>3301</v>
      </c>
      <c r="C535" s="28" t="s">
        <v>1348</v>
      </c>
      <c r="D535" s="84">
        <f>VLOOKUP($B535,Points_Table[],12,FALSE)</f>
        <v>1</v>
      </c>
      <c r="E535" s="84">
        <f>VLOOKUP($B535,Points_Table[],16,FALSE)</f>
        <v>5</v>
      </c>
      <c r="F535" s="29">
        <f>VLOOKUP($B535,Points_Table[],14,FALSE)</f>
        <v>3</v>
      </c>
    </row>
    <row r="536" spans="2:6" x14ac:dyDescent="0.25">
      <c r="B536" s="36" t="s">
        <v>3003</v>
      </c>
      <c r="C536" s="28" t="s">
        <v>1054</v>
      </c>
      <c r="D536" s="84">
        <f>VLOOKUP($B536,Points_Table[],12,FALSE)</f>
        <v>1</v>
      </c>
      <c r="E536" s="84">
        <f>VLOOKUP($B536,Points_Table[],16,FALSE)</f>
        <v>5</v>
      </c>
      <c r="F536" s="29">
        <f>VLOOKUP($B536,Points_Table[],14,FALSE)</f>
        <v>2</v>
      </c>
    </row>
    <row r="537" spans="2:6" x14ac:dyDescent="0.25">
      <c r="B537" s="36" t="s">
        <v>3317</v>
      </c>
      <c r="C537" s="28" t="s">
        <v>1349</v>
      </c>
      <c r="D537" s="84">
        <f>VLOOKUP($B537,Points_Table[],12,FALSE)</f>
        <v>2</v>
      </c>
      <c r="E537" s="84">
        <f>VLOOKUP($B537,Points_Table[],16,FALSE)</f>
        <v>5</v>
      </c>
      <c r="F537" s="29">
        <f>VLOOKUP($B537,Points_Table[],14,FALSE)</f>
        <v>3</v>
      </c>
    </row>
    <row r="538" spans="2:6" x14ac:dyDescent="0.25">
      <c r="B538" s="36" t="s">
        <v>3350</v>
      </c>
      <c r="C538" s="28" t="s">
        <v>1350</v>
      </c>
      <c r="D538" s="84">
        <f>VLOOKUP($B538,Points_Table[],12,FALSE)</f>
        <v>1</v>
      </c>
      <c r="E538" s="84">
        <f>VLOOKUP($B538,Points_Table[],16,FALSE)</f>
        <v>5</v>
      </c>
      <c r="F538" s="29">
        <f>VLOOKUP($B538,Points_Table[],14,FALSE)</f>
        <v>3</v>
      </c>
    </row>
    <row r="539" spans="2:6" x14ac:dyDescent="0.25">
      <c r="B539" s="36" t="s">
        <v>2961</v>
      </c>
      <c r="C539" s="28" t="s">
        <v>1055</v>
      </c>
      <c r="D539" s="84">
        <f>VLOOKUP($B539,Points_Table[],12,FALSE)</f>
        <v>2</v>
      </c>
      <c r="E539" s="84">
        <f>VLOOKUP($B539,Points_Table[],16,FALSE)</f>
        <v>5</v>
      </c>
      <c r="F539" s="29">
        <f>VLOOKUP($B539,Points_Table[],14,FALSE)</f>
        <v>2</v>
      </c>
    </row>
    <row r="540" spans="2:6" x14ac:dyDescent="0.25">
      <c r="B540" s="36" t="s">
        <v>2833</v>
      </c>
      <c r="C540" s="28" t="s">
        <v>1056</v>
      </c>
      <c r="D540" s="84">
        <f>VLOOKUP($B540,Points_Table[],12,FALSE)</f>
        <v>2</v>
      </c>
      <c r="E540" s="84">
        <f>VLOOKUP($B540,Points_Table[],16,FALSE)</f>
        <v>5</v>
      </c>
      <c r="F540" s="29">
        <f>VLOOKUP($B540,Points_Table[],14,FALSE)</f>
        <v>2</v>
      </c>
    </row>
    <row r="541" spans="2:6" x14ac:dyDescent="0.25">
      <c r="B541" s="36" t="s">
        <v>3407</v>
      </c>
      <c r="C541" s="28" t="s">
        <v>1057</v>
      </c>
      <c r="D541" s="84">
        <f>VLOOKUP($B541,Points_Table[],12,FALSE)</f>
        <v>2</v>
      </c>
      <c r="E541" s="84">
        <f>VLOOKUP($B541,Points_Table[],16,FALSE)</f>
        <v>5</v>
      </c>
      <c r="F541" s="29">
        <f>VLOOKUP($B541,Points_Table[],14,FALSE)</f>
        <v>1</v>
      </c>
    </row>
    <row r="542" spans="2:6" x14ac:dyDescent="0.25">
      <c r="B542" s="36" t="s">
        <v>2957</v>
      </c>
      <c r="C542" s="28" t="s">
        <v>1058</v>
      </c>
      <c r="D542" s="84">
        <f>VLOOKUP($B542,Points_Table[],12,FALSE)</f>
        <v>3</v>
      </c>
      <c r="E542" s="84">
        <f>VLOOKUP($B542,Points_Table[],16,FALSE)</f>
        <v>5</v>
      </c>
      <c r="F542" s="29">
        <f>VLOOKUP($B542,Points_Table[],14,FALSE)</f>
        <v>2</v>
      </c>
    </row>
    <row r="543" spans="2:6" x14ac:dyDescent="0.25">
      <c r="B543" s="36" t="s">
        <v>3191</v>
      </c>
      <c r="C543" s="28" t="s">
        <v>1059</v>
      </c>
      <c r="D543" s="84">
        <f>VLOOKUP($B543,Points_Table[],12,FALSE)</f>
        <v>2</v>
      </c>
      <c r="E543" s="84">
        <f>VLOOKUP($B543,Points_Table[],16,FALSE)</f>
        <v>5</v>
      </c>
      <c r="F543" s="29">
        <f>VLOOKUP($B543,Points_Table[],14,FALSE)</f>
        <v>2</v>
      </c>
    </row>
    <row r="544" spans="2:6" x14ac:dyDescent="0.25">
      <c r="B544" s="36" t="s">
        <v>2878</v>
      </c>
      <c r="C544" s="28" t="s">
        <v>1060</v>
      </c>
      <c r="D544" s="84">
        <f>VLOOKUP($B544,Points_Table[],12,FALSE)</f>
        <v>1</v>
      </c>
      <c r="E544" s="84">
        <f>VLOOKUP($B544,Points_Table[],16,FALSE)</f>
        <v>5</v>
      </c>
      <c r="F544" s="29">
        <f>VLOOKUP($B544,Points_Table[],14,FALSE)</f>
        <v>2</v>
      </c>
    </row>
    <row r="545" spans="2:6" x14ac:dyDescent="0.25">
      <c r="B545" s="36" t="s">
        <v>2958</v>
      </c>
      <c r="C545" s="28" t="s">
        <v>1061</v>
      </c>
      <c r="D545" s="84">
        <f>VLOOKUP($B545,Points_Table[],12,FALSE)</f>
        <v>1</v>
      </c>
      <c r="E545" s="84">
        <f>VLOOKUP($B545,Points_Table[],16,FALSE)</f>
        <v>3</v>
      </c>
      <c r="F545" s="29">
        <f>VLOOKUP($B545,Points_Table[],14,FALSE)</f>
        <v>2</v>
      </c>
    </row>
    <row r="546" spans="2:6" x14ac:dyDescent="0.25">
      <c r="B546" s="36" t="s">
        <v>3257</v>
      </c>
      <c r="C546" s="28" t="s">
        <v>1351</v>
      </c>
      <c r="D546" s="84">
        <f>VLOOKUP($B546,Points_Table[],12,FALSE)</f>
        <v>1</v>
      </c>
      <c r="E546" s="84">
        <f>VLOOKUP($B546,Points_Table[],16,FALSE)</f>
        <v>5</v>
      </c>
      <c r="F546" s="29">
        <f>VLOOKUP($B546,Points_Table[],14,FALSE)</f>
        <v>3</v>
      </c>
    </row>
    <row r="547" spans="2:6" x14ac:dyDescent="0.25">
      <c r="B547" s="36" t="s">
        <v>3387</v>
      </c>
      <c r="C547" s="28" t="s">
        <v>1062</v>
      </c>
      <c r="D547" s="84">
        <f>VLOOKUP($B547,Points_Table[],12,FALSE)</f>
        <v>1</v>
      </c>
      <c r="E547" s="84">
        <f>VLOOKUP($B547,Points_Table[],16,FALSE)</f>
        <v>5</v>
      </c>
      <c r="F547" s="29">
        <f>VLOOKUP($B547,Points_Table[],14,FALSE)</f>
        <v>2</v>
      </c>
    </row>
    <row r="548" spans="2:6" x14ac:dyDescent="0.25">
      <c r="B548" s="36" t="s">
        <v>3125</v>
      </c>
      <c r="C548" s="28" t="s">
        <v>1063</v>
      </c>
      <c r="D548" s="84">
        <f>VLOOKUP($B548,Points_Table[],12,FALSE)</f>
        <v>1</v>
      </c>
      <c r="E548" s="84">
        <f>VLOOKUP($B548,Points_Table[],16,FALSE)</f>
        <v>5</v>
      </c>
      <c r="F548" s="29">
        <f>VLOOKUP($B548,Points_Table[],14,FALSE)</f>
        <v>2</v>
      </c>
    </row>
    <row r="549" spans="2:6" x14ac:dyDescent="0.25">
      <c r="B549" s="36" t="s">
        <v>3330</v>
      </c>
      <c r="C549" s="28" t="s">
        <v>1352</v>
      </c>
      <c r="D549" s="84">
        <f>VLOOKUP($B549,Points_Table[],12,FALSE)</f>
        <v>1</v>
      </c>
      <c r="E549" s="84">
        <f>VLOOKUP($B549,Points_Table[],16,FALSE)</f>
        <v>5</v>
      </c>
      <c r="F549" s="29">
        <f>VLOOKUP($B549,Points_Table[],14,FALSE)</f>
        <v>3</v>
      </c>
    </row>
    <row r="550" spans="2:6" x14ac:dyDescent="0.25">
      <c r="B550" s="36" t="s">
        <v>3461</v>
      </c>
      <c r="C550" s="28" t="s">
        <v>1353</v>
      </c>
      <c r="D550" s="84">
        <f>VLOOKUP($B550,Points_Table[],12,FALSE)</f>
        <v>1</v>
      </c>
      <c r="E550" s="84">
        <f>VLOOKUP($B550,Points_Table[],16,FALSE)</f>
        <v>5</v>
      </c>
      <c r="F550" s="29">
        <f>VLOOKUP($B550,Points_Table[],14,FALSE)</f>
        <v>3</v>
      </c>
    </row>
    <row r="551" spans="2:6" x14ac:dyDescent="0.25">
      <c r="B551" s="36" t="s">
        <v>3263</v>
      </c>
      <c r="C551" s="28" t="s">
        <v>1354</v>
      </c>
      <c r="D551" s="84">
        <f>VLOOKUP($B551,Points_Table[],12,FALSE)</f>
        <v>1</v>
      </c>
      <c r="E551" s="84">
        <f>VLOOKUP($B551,Points_Table[],16,FALSE)</f>
        <v>5</v>
      </c>
      <c r="F551" s="29">
        <f>VLOOKUP($B551,Points_Table[],14,FALSE)</f>
        <v>3</v>
      </c>
    </row>
    <row r="552" spans="2:6" x14ac:dyDescent="0.25">
      <c r="B552" s="36" t="s">
        <v>3265</v>
      </c>
      <c r="C552" s="28" t="s">
        <v>1064</v>
      </c>
      <c r="D552" s="84">
        <f>VLOOKUP($B552,Points_Table[],12,FALSE)</f>
        <v>4</v>
      </c>
      <c r="E552" s="84">
        <f>VLOOKUP($B552,Points_Table[],16,FALSE)</f>
        <v>3</v>
      </c>
      <c r="F552" s="29">
        <f>VLOOKUP($B552,Points_Table[],14,FALSE)</f>
        <v>2</v>
      </c>
    </row>
    <row r="553" spans="2:6" x14ac:dyDescent="0.25">
      <c r="B553" s="36" t="s">
        <v>3196</v>
      </c>
      <c r="C553" s="28" t="s">
        <v>1065</v>
      </c>
      <c r="D553" s="84">
        <f>VLOOKUP($B553,Points_Table[],12,FALSE)</f>
        <v>2</v>
      </c>
      <c r="E553" s="84">
        <f>VLOOKUP($B553,Points_Table[],16,FALSE)</f>
        <v>5</v>
      </c>
      <c r="F553" s="29">
        <f>VLOOKUP($B553,Points_Table[],14,FALSE)</f>
        <v>2</v>
      </c>
    </row>
    <row r="554" spans="2:6" x14ac:dyDescent="0.25">
      <c r="B554" s="36" t="s">
        <v>3221</v>
      </c>
      <c r="C554" s="28" t="s">
        <v>1355</v>
      </c>
      <c r="D554" s="84">
        <f>VLOOKUP($B554,Points_Table[],12,FALSE)</f>
        <v>1</v>
      </c>
      <c r="E554" s="84">
        <f>VLOOKUP($B554,Points_Table[],16,FALSE)</f>
        <v>5</v>
      </c>
      <c r="F554" s="29">
        <f>VLOOKUP($B554,Points_Table[],14,FALSE)</f>
        <v>3</v>
      </c>
    </row>
    <row r="555" spans="2:6" x14ac:dyDescent="0.25">
      <c r="B555" s="36" t="s">
        <v>3270</v>
      </c>
      <c r="C555" s="28" t="s">
        <v>1066</v>
      </c>
      <c r="D555" s="84">
        <f>VLOOKUP($B555,Points_Table[],12,FALSE)</f>
        <v>2</v>
      </c>
      <c r="E555" s="84">
        <f>VLOOKUP($B555,Points_Table[],16,FALSE)</f>
        <v>5</v>
      </c>
      <c r="F555" s="29">
        <f>VLOOKUP($B555,Points_Table[],14,FALSE)</f>
        <v>2</v>
      </c>
    </row>
    <row r="556" spans="2:6" x14ac:dyDescent="0.25">
      <c r="B556" s="36" t="s">
        <v>2951</v>
      </c>
      <c r="C556" s="28" t="s">
        <v>1356</v>
      </c>
      <c r="D556" s="84">
        <f>VLOOKUP($B556,Points_Table[],12,FALSE)</f>
        <v>2</v>
      </c>
      <c r="E556" s="84">
        <f>VLOOKUP($B556,Points_Table[],16,FALSE)</f>
        <v>5</v>
      </c>
      <c r="F556" s="29">
        <f>VLOOKUP($B556,Points_Table[],14,FALSE)</f>
        <v>3</v>
      </c>
    </row>
    <row r="557" spans="2:6" x14ac:dyDescent="0.25">
      <c r="B557" s="36" t="s">
        <v>3256</v>
      </c>
      <c r="C557" s="28" t="s">
        <v>1067</v>
      </c>
      <c r="D557" s="84">
        <f>VLOOKUP($B557,Points_Table[],12,FALSE)</f>
        <v>1</v>
      </c>
      <c r="E557" s="84">
        <f>VLOOKUP($B557,Points_Table[],16,FALSE)</f>
        <v>5</v>
      </c>
      <c r="F557" s="29">
        <f>VLOOKUP($B557,Points_Table[],14,FALSE)</f>
        <v>1</v>
      </c>
    </row>
    <row r="558" spans="2:6" x14ac:dyDescent="0.25">
      <c r="B558" s="36" t="s">
        <v>2807</v>
      </c>
      <c r="C558" s="28" t="s">
        <v>1068</v>
      </c>
      <c r="D558" s="84">
        <f>VLOOKUP($B558,Points_Table[],12,FALSE)</f>
        <v>2</v>
      </c>
      <c r="E558" s="84">
        <f>VLOOKUP($B558,Points_Table[],16,FALSE)</f>
        <v>5</v>
      </c>
      <c r="F558" s="29">
        <f>VLOOKUP($B558,Points_Table[],14,FALSE)</f>
        <v>2</v>
      </c>
    </row>
    <row r="559" spans="2:6" x14ac:dyDescent="0.25">
      <c r="B559" s="36" t="s">
        <v>3261</v>
      </c>
      <c r="C559" s="28" t="s">
        <v>1357</v>
      </c>
      <c r="D559" s="84">
        <f>VLOOKUP($B559,Points_Table[],12,FALSE)</f>
        <v>1</v>
      </c>
      <c r="E559" s="84">
        <f>VLOOKUP($B559,Points_Table[],16,FALSE)</f>
        <v>5</v>
      </c>
      <c r="F559" s="29">
        <f>VLOOKUP($B559,Points_Table[],14,FALSE)</f>
        <v>3</v>
      </c>
    </row>
    <row r="560" spans="2:6" x14ac:dyDescent="0.25">
      <c r="B560" s="36" t="s">
        <v>3060</v>
      </c>
      <c r="C560" s="28" t="s">
        <v>1358</v>
      </c>
      <c r="D560" s="84">
        <f>VLOOKUP($B560,Points_Table[],12,FALSE)</f>
        <v>1</v>
      </c>
      <c r="E560" s="84">
        <f>VLOOKUP($B560,Points_Table[],16,FALSE)</f>
        <v>5</v>
      </c>
      <c r="F560" s="29">
        <f>VLOOKUP($B560,Points_Table[],14,FALSE)</f>
        <v>3</v>
      </c>
    </row>
    <row r="561" spans="2:6" x14ac:dyDescent="0.25">
      <c r="B561" s="36" t="s">
        <v>3276</v>
      </c>
      <c r="C561" s="28" t="s">
        <v>1069</v>
      </c>
      <c r="D561" s="84">
        <f>VLOOKUP($B561,Points_Table[],12,FALSE)</f>
        <v>2</v>
      </c>
      <c r="E561" s="84">
        <f>VLOOKUP($B561,Points_Table[],16,FALSE)</f>
        <v>5</v>
      </c>
      <c r="F561" s="29">
        <f>VLOOKUP($B561,Points_Table[],14,FALSE)</f>
        <v>2</v>
      </c>
    </row>
    <row r="562" spans="2:6" x14ac:dyDescent="0.25">
      <c r="B562" s="36" t="s">
        <v>3086</v>
      </c>
      <c r="C562" s="28" t="s">
        <v>1359</v>
      </c>
      <c r="D562" s="84">
        <f>VLOOKUP($B562,Points_Table[],12,FALSE)</f>
        <v>1</v>
      </c>
      <c r="E562" s="84">
        <f>VLOOKUP($B562,Points_Table[],16,FALSE)</f>
        <v>5</v>
      </c>
      <c r="F562" s="29">
        <f>VLOOKUP($B562,Points_Table[],14,FALSE)</f>
        <v>3</v>
      </c>
    </row>
    <row r="563" spans="2:6" x14ac:dyDescent="0.25">
      <c r="B563" s="36" t="s">
        <v>3271</v>
      </c>
      <c r="C563" s="28" t="s">
        <v>1070</v>
      </c>
      <c r="D563" s="84">
        <f>VLOOKUP($B563,Points_Table[],12,FALSE)</f>
        <v>2</v>
      </c>
      <c r="E563" s="84">
        <f>VLOOKUP($B563,Points_Table[],16,FALSE)</f>
        <v>1</v>
      </c>
      <c r="F563" s="29">
        <f>VLOOKUP($B563,Points_Table[],14,FALSE)</f>
        <v>2</v>
      </c>
    </row>
    <row r="564" spans="2:6" x14ac:dyDescent="0.25">
      <c r="B564" s="36" t="s">
        <v>3341</v>
      </c>
      <c r="C564" s="28" t="s">
        <v>1360</v>
      </c>
      <c r="D564" s="84">
        <f>VLOOKUP($B564,Points_Table[],12,FALSE)</f>
        <v>2</v>
      </c>
      <c r="E564" s="84">
        <f>VLOOKUP($B564,Points_Table[],16,FALSE)</f>
        <v>5</v>
      </c>
      <c r="F564" s="29">
        <f>VLOOKUP($B564,Points_Table[],14,FALSE)</f>
        <v>3</v>
      </c>
    </row>
    <row r="565" spans="2:6" x14ac:dyDescent="0.25">
      <c r="B565" s="36" t="s">
        <v>3249</v>
      </c>
      <c r="C565" s="28" t="s">
        <v>1361</v>
      </c>
      <c r="D565" s="84">
        <f>VLOOKUP($B565,Points_Table[],12,FALSE)</f>
        <v>1</v>
      </c>
      <c r="E565" s="84">
        <f>VLOOKUP($B565,Points_Table[],16,FALSE)</f>
        <v>5</v>
      </c>
      <c r="F565" s="29">
        <f>VLOOKUP($B565,Points_Table[],14,FALSE)</f>
        <v>3</v>
      </c>
    </row>
    <row r="566" spans="2:6" x14ac:dyDescent="0.25">
      <c r="B566" s="36" t="s">
        <v>2870</v>
      </c>
      <c r="C566" s="28" t="s">
        <v>1071</v>
      </c>
      <c r="D566" s="84">
        <f>VLOOKUP($B566,Points_Table[],12,FALSE)</f>
        <v>2</v>
      </c>
      <c r="E566" s="84">
        <f>VLOOKUP($B566,Points_Table[],16,FALSE)</f>
        <v>5</v>
      </c>
      <c r="F566" s="29">
        <f>VLOOKUP($B566,Points_Table[],14,FALSE)</f>
        <v>2</v>
      </c>
    </row>
    <row r="567" spans="2:6" x14ac:dyDescent="0.25">
      <c r="B567" s="36" t="s">
        <v>2858</v>
      </c>
      <c r="C567" s="28" t="s">
        <v>1072</v>
      </c>
      <c r="D567" s="84">
        <f>VLOOKUP($B567,Points_Table[],12,FALSE)</f>
        <v>2</v>
      </c>
      <c r="E567" s="84">
        <f>VLOOKUP($B567,Points_Table[],16,FALSE)</f>
        <v>3</v>
      </c>
      <c r="F567" s="29">
        <f>VLOOKUP($B567,Points_Table[],14,FALSE)</f>
        <v>2</v>
      </c>
    </row>
    <row r="568" spans="2:6" x14ac:dyDescent="0.25">
      <c r="B568" s="36" t="s">
        <v>3129</v>
      </c>
      <c r="C568" s="28" t="s">
        <v>1073</v>
      </c>
      <c r="D568" s="84">
        <f>VLOOKUP($B568,Points_Table[],12,FALSE)</f>
        <v>1</v>
      </c>
      <c r="E568" s="84">
        <f>VLOOKUP($B568,Points_Table[],16,FALSE)</f>
        <v>5</v>
      </c>
      <c r="F568" s="29">
        <f>VLOOKUP($B568,Points_Table[],14,FALSE)</f>
        <v>2</v>
      </c>
    </row>
    <row r="569" spans="2:6" x14ac:dyDescent="0.25">
      <c r="B569" s="36" t="s">
        <v>3338</v>
      </c>
      <c r="C569" s="28" t="s">
        <v>1362</v>
      </c>
      <c r="D569" s="84">
        <f>VLOOKUP($B569,Points_Table[],12,FALSE)</f>
        <v>1</v>
      </c>
      <c r="E569" s="84">
        <f>VLOOKUP($B569,Points_Table[],16,FALSE)</f>
        <v>5</v>
      </c>
      <c r="F569" s="29">
        <f>VLOOKUP($B569,Points_Table[],14,FALSE)</f>
        <v>3</v>
      </c>
    </row>
    <row r="570" spans="2:6" x14ac:dyDescent="0.25">
      <c r="B570" s="36" t="s">
        <v>2899</v>
      </c>
      <c r="C570" s="28" t="s">
        <v>1074</v>
      </c>
      <c r="D570" s="84">
        <f>VLOOKUP($B570,Points_Table[],12,FALSE)</f>
        <v>2</v>
      </c>
      <c r="E570" s="84">
        <f>VLOOKUP($B570,Points_Table[],16,FALSE)</f>
        <v>5</v>
      </c>
      <c r="F570" s="29">
        <f>VLOOKUP($B570,Points_Table[],14,FALSE)</f>
        <v>2</v>
      </c>
    </row>
    <row r="571" spans="2:6" x14ac:dyDescent="0.25">
      <c r="B571" s="36" t="s">
        <v>2851</v>
      </c>
      <c r="C571" s="28" t="s">
        <v>1075</v>
      </c>
      <c r="D571" s="84">
        <f>VLOOKUP($B571,Points_Table[],12,FALSE)</f>
        <v>2</v>
      </c>
      <c r="E571" s="84">
        <f>VLOOKUP($B571,Points_Table[],16,FALSE)</f>
        <v>5</v>
      </c>
      <c r="F571" s="29">
        <f>VLOOKUP($B571,Points_Table[],14,FALSE)</f>
        <v>2</v>
      </c>
    </row>
    <row r="572" spans="2:6" x14ac:dyDescent="0.25">
      <c r="B572" s="36" t="s">
        <v>3150</v>
      </c>
      <c r="C572" s="28" t="s">
        <v>1363</v>
      </c>
      <c r="D572" s="84">
        <f>VLOOKUP($B572,Points_Table[],12,FALSE)</f>
        <v>1</v>
      </c>
      <c r="E572" s="84">
        <f>VLOOKUP($B572,Points_Table[],16,FALSE)</f>
        <v>5</v>
      </c>
      <c r="F572" s="29">
        <f>VLOOKUP($B572,Points_Table[],14,FALSE)</f>
        <v>3</v>
      </c>
    </row>
    <row r="573" spans="2:6" x14ac:dyDescent="0.25">
      <c r="B573" s="36" t="s">
        <v>3342</v>
      </c>
      <c r="C573" s="28" t="s">
        <v>1364</v>
      </c>
      <c r="D573" s="84">
        <f>VLOOKUP($B573,Points_Table[],12,FALSE)</f>
        <v>1</v>
      </c>
      <c r="E573" s="84">
        <f>VLOOKUP($B573,Points_Table[],16,FALSE)</f>
        <v>5</v>
      </c>
      <c r="F573" s="29">
        <f>VLOOKUP($B573,Points_Table[],14,FALSE)</f>
        <v>3</v>
      </c>
    </row>
    <row r="574" spans="2:6" x14ac:dyDescent="0.25">
      <c r="B574" s="36" t="s">
        <v>3417</v>
      </c>
      <c r="C574" s="28" t="s">
        <v>1076</v>
      </c>
      <c r="D574" s="84">
        <f>VLOOKUP($B574,Points_Table[],12,FALSE)</f>
        <v>3</v>
      </c>
      <c r="E574" s="84">
        <f>VLOOKUP($B574,Points_Table[],16,FALSE)</f>
        <v>5</v>
      </c>
      <c r="F574" s="29">
        <f>VLOOKUP($B574,Points_Table[],14,FALSE)</f>
        <v>2</v>
      </c>
    </row>
    <row r="575" spans="2:6" x14ac:dyDescent="0.25">
      <c r="B575" s="36" t="s">
        <v>3142</v>
      </c>
      <c r="C575" s="28" t="s">
        <v>1077</v>
      </c>
      <c r="D575" s="84">
        <f>VLOOKUP($B575,Points_Table[],12,FALSE)</f>
        <v>3</v>
      </c>
      <c r="E575" s="84">
        <f>VLOOKUP($B575,Points_Table[],16,FALSE)</f>
        <v>5</v>
      </c>
      <c r="F575" s="29">
        <f>VLOOKUP($B575,Points_Table[],14,FALSE)</f>
        <v>2</v>
      </c>
    </row>
    <row r="576" spans="2:6" x14ac:dyDescent="0.25">
      <c r="B576" s="36" t="s">
        <v>3462</v>
      </c>
      <c r="C576" s="28" t="s">
        <v>1365</v>
      </c>
      <c r="D576" s="84">
        <f>VLOOKUP($B576,Points_Table[],12,FALSE)</f>
        <v>1</v>
      </c>
      <c r="E576" s="84">
        <f>VLOOKUP($B576,Points_Table[],16,FALSE)</f>
        <v>5</v>
      </c>
      <c r="F576" s="29">
        <f>VLOOKUP($B576,Points_Table[],14,FALSE)</f>
        <v>3</v>
      </c>
    </row>
    <row r="577" spans="2:6" x14ac:dyDescent="0.25">
      <c r="B577" s="36" t="s">
        <v>2791</v>
      </c>
      <c r="C577" s="28" t="s">
        <v>1366</v>
      </c>
      <c r="D577" s="84">
        <f>VLOOKUP($B577,Points_Table[],12,FALSE)</f>
        <v>1</v>
      </c>
      <c r="E577" s="84">
        <f>VLOOKUP($B577,Points_Table[],16,FALSE)</f>
        <v>5</v>
      </c>
      <c r="F577" s="29">
        <f>VLOOKUP($B577,Points_Table[],14,FALSE)</f>
        <v>3</v>
      </c>
    </row>
    <row r="578" spans="2:6" x14ac:dyDescent="0.25">
      <c r="B578" s="36" t="s">
        <v>3312</v>
      </c>
      <c r="C578" s="28" t="s">
        <v>1078</v>
      </c>
      <c r="D578" s="84">
        <f>VLOOKUP($B578,Points_Table[],12,FALSE)</f>
        <v>4</v>
      </c>
      <c r="E578" s="84">
        <f>VLOOKUP($B578,Points_Table[],16,FALSE)</f>
        <v>3</v>
      </c>
      <c r="F578" s="29">
        <f>VLOOKUP($B578,Points_Table[],14,FALSE)</f>
        <v>2</v>
      </c>
    </row>
    <row r="579" spans="2:6" x14ac:dyDescent="0.25">
      <c r="B579" s="36" t="s">
        <v>3255</v>
      </c>
      <c r="C579" s="28" t="s">
        <v>1367</v>
      </c>
      <c r="D579" s="84">
        <f>VLOOKUP($B579,Points_Table[],12,FALSE)</f>
        <v>1</v>
      </c>
      <c r="E579" s="84">
        <f>VLOOKUP($B579,Points_Table[],16,FALSE)</f>
        <v>5</v>
      </c>
      <c r="F579" s="29">
        <f>VLOOKUP($B579,Points_Table[],14,FALSE)</f>
        <v>3</v>
      </c>
    </row>
    <row r="580" spans="2:6" x14ac:dyDescent="0.25">
      <c r="B580" s="36" t="s">
        <v>3326</v>
      </c>
      <c r="C580" s="28" t="s">
        <v>1079</v>
      </c>
      <c r="D580" s="84">
        <f>VLOOKUP($B580,Points_Table[],12,FALSE)</f>
        <v>4</v>
      </c>
      <c r="E580" s="84">
        <f>VLOOKUP($B580,Points_Table[],16,FALSE)</f>
        <v>5</v>
      </c>
      <c r="F580" s="29">
        <f>VLOOKUP($B580,Points_Table[],14,FALSE)</f>
        <v>2</v>
      </c>
    </row>
    <row r="581" spans="2:6" x14ac:dyDescent="0.25">
      <c r="B581" s="36" t="s">
        <v>2997</v>
      </c>
      <c r="C581" s="28" t="s">
        <v>1080</v>
      </c>
      <c r="D581" s="84">
        <f>VLOOKUP($B581,Points_Table[],12,FALSE)</f>
        <v>2</v>
      </c>
      <c r="E581" s="84">
        <f>VLOOKUP($B581,Points_Table[],16,FALSE)</f>
        <v>5</v>
      </c>
      <c r="F581" s="29">
        <f>VLOOKUP($B581,Points_Table[],14,FALSE)</f>
        <v>2</v>
      </c>
    </row>
    <row r="582" spans="2:6" x14ac:dyDescent="0.25">
      <c r="B582" s="36" t="s">
        <v>2901</v>
      </c>
      <c r="C582" s="28" t="s">
        <v>1081</v>
      </c>
      <c r="D582" s="84">
        <f>VLOOKUP($B582,Points_Table[],12,FALSE)</f>
        <v>2</v>
      </c>
      <c r="E582" s="84">
        <f>VLOOKUP($B582,Points_Table[],16,FALSE)</f>
        <v>5</v>
      </c>
      <c r="F582" s="29">
        <f>VLOOKUP($B582,Points_Table[],14,FALSE)</f>
        <v>2</v>
      </c>
    </row>
    <row r="583" spans="2:6" x14ac:dyDescent="0.25">
      <c r="B583" s="36" t="s">
        <v>3011</v>
      </c>
      <c r="C583" s="28" t="s">
        <v>1082</v>
      </c>
      <c r="D583" s="84">
        <f>VLOOKUP($B583,Points_Table[],12,FALSE)</f>
        <v>2</v>
      </c>
      <c r="E583" s="84">
        <f>VLOOKUP($B583,Points_Table[],16,FALSE)</f>
        <v>5</v>
      </c>
      <c r="F583" s="29">
        <f>VLOOKUP($B583,Points_Table[],14,FALSE)</f>
        <v>2</v>
      </c>
    </row>
    <row r="584" spans="2:6" x14ac:dyDescent="0.25">
      <c r="B584" s="36" t="s">
        <v>3226</v>
      </c>
      <c r="C584" s="28" t="s">
        <v>1368</v>
      </c>
      <c r="D584" s="84">
        <f>VLOOKUP($B584,Points_Table[],12,FALSE)</f>
        <v>1</v>
      </c>
      <c r="E584" s="84">
        <f>VLOOKUP($B584,Points_Table[],16,FALSE)</f>
        <v>5</v>
      </c>
      <c r="F584" s="29">
        <f>VLOOKUP($B584,Points_Table[],14,FALSE)</f>
        <v>3</v>
      </c>
    </row>
    <row r="585" spans="2:6" x14ac:dyDescent="0.25">
      <c r="B585" s="36" t="s">
        <v>3274</v>
      </c>
      <c r="C585" s="28" t="s">
        <v>1083</v>
      </c>
      <c r="D585" s="84">
        <f>VLOOKUP($B585,Points_Table[],12,FALSE)</f>
        <v>2</v>
      </c>
      <c r="E585" s="84">
        <f>VLOOKUP($B585,Points_Table[],16,FALSE)</f>
        <v>5</v>
      </c>
      <c r="F585" s="29">
        <f>VLOOKUP($B585,Points_Table[],14,FALSE)</f>
        <v>2</v>
      </c>
    </row>
    <row r="586" spans="2:6" x14ac:dyDescent="0.25">
      <c r="B586" s="36" t="s">
        <v>3348</v>
      </c>
      <c r="C586" s="28" t="s">
        <v>1369</v>
      </c>
      <c r="D586" s="84">
        <f>VLOOKUP($B586,Points_Table[],12,FALSE)</f>
        <v>3</v>
      </c>
      <c r="E586" s="84">
        <f>VLOOKUP($B586,Points_Table[],16,FALSE)</f>
        <v>5</v>
      </c>
      <c r="F586" s="29">
        <f>VLOOKUP($B586,Points_Table[],14,FALSE)</f>
        <v>3</v>
      </c>
    </row>
    <row r="587" spans="2:6" x14ac:dyDescent="0.25">
      <c r="B587" s="36" t="s">
        <v>2838</v>
      </c>
      <c r="C587" s="28" t="s">
        <v>1084</v>
      </c>
      <c r="D587" s="84">
        <f>VLOOKUP($B587,Points_Table[],12,FALSE)</f>
        <v>2</v>
      </c>
      <c r="E587" s="84">
        <f>VLOOKUP($B587,Points_Table[],16,FALSE)</f>
        <v>5</v>
      </c>
      <c r="F587" s="29">
        <f>VLOOKUP($B587,Points_Table[],14,FALSE)</f>
        <v>2</v>
      </c>
    </row>
    <row r="588" spans="2:6" x14ac:dyDescent="0.25">
      <c r="B588" s="36" t="s">
        <v>3356</v>
      </c>
      <c r="C588" s="28" t="s">
        <v>1370</v>
      </c>
      <c r="D588" s="84">
        <f>VLOOKUP($B588,Points_Table[],12,FALSE)</f>
        <v>3</v>
      </c>
      <c r="E588" s="84">
        <f>VLOOKUP($B588,Points_Table[],16,FALSE)</f>
        <v>3</v>
      </c>
      <c r="F588" s="29">
        <f>VLOOKUP($B588,Points_Table[],14,FALSE)</f>
        <v>3</v>
      </c>
    </row>
    <row r="589" spans="2:6" x14ac:dyDescent="0.25">
      <c r="B589" s="36" t="s">
        <v>2842</v>
      </c>
      <c r="C589" s="28" t="s">
        <v>1085</v>
      </c>
      <c r="D589" s="84">
        <f>VLOOKUP($B589,Points_Table[],12,FALSE)</f>
        <v>1</v>
      </c>
      <c r="E589" s="84">
        <f>VLOOKUP($B589,Points_Table[],16,FALSE)</f>
        <v>5</v>
      </c>
      <c r="F589" s="29">
        <f>VLOOKUP($B589,Points_Table[],14,FALSE)</f>
        <v>2</v>
      </c>
    </row>
    <row r="590" spans="2:6" x14ac:dyDescent="0.25">
      <c r="B590" s="36" t="s">
        <v>2911</v>
      </c>
      <c r="C590" s="28" t="s">
        <v>1371</v>
      </c>
      <c r="D590" s="84">
        <f>VLOOKUP($B590,Points_Table[],12,FALSE)</f>
        <v>1</v>
      </c>
      <c r="E590" s="84">
        <f>VLOOKUP($B590,Points_Table[],16,FALSE)</f>
        <v>5</v>
      </c>
      <c r="F590" s="29">
        <f>VLOOKUP($B590,Points_Table[],14,FALSE)</f>
        <v>3</v>
      </c>
    </row>
    <row r="591" spans="2:6" x14ac:dyDescent="0.25">
      <c r="B591" s="36" t="s">
        <v>3037</v>
      </c>
      <c r="C591" s="28" t="s">
        <v>1372</v>
      </c>
      <c r="D591" s="84">
        <f>VLOOKUP($B591,Points_Table[],12,FALSE)</f>
        <v>1</v>
      </c>
      <c r="E591" s="84">
        <f>VLOOKUP($B591,Points_Table[],16,FALSE)</f>
        <v>5</v>
      </c>
      <c r="F591" s="29">
        <f>VLOOKUP($B591,Points_Table[],14,FALSE)</f>
        <v>3</v>
      </c>
    </row>
    <row r="592" spans="2:6" x14ac:dyDescent="0.25">
      <c r="B592" s="36" t="s">
        <v>3372</v>
      </c>
      <c r="C592" s="28" t="s">
        <v>1086</v>
      </c>
      <c r="D592" s="84">
        <f>VLOOKUP($B592,Points_Table[],12,FALSE)</f>
        <v>2</v>
      </c>
      <c r="E592" s="84">
        <f>VLOOKUP($B592,Points_Table[],16,FALSE)</f>
        <v>1</v>
      </c>
      <c r="F592" s="29">
        <f>VLOOKUP($B592,Points_Table[],14,FALSE)</f>
        <v>2</v>
      </c>
    </row>
    <row r="593" spans="2:6" x14ac:dyDescent="0.25">
      <c r="B593" s="36" t="s">
        <v>3316</v>
      </c>
      <c r="C593" s="28" t="s">
        <v>1373</v>
      </c>
      <c r="D593" s="84">
        <f>VLOOKUP($B593,Points_Table[],12,FALSE)</f>
        <v>3</v>
      </c>
      <c r="E593" s="84">
        <f>VLOOKUP($B593,Points_Table[],16,FALSE)</f>
        <v>5</v>
      </c>
      <c r="F593" s="29">
        <f>VLOOKUP($B593,Points_Table[],14,FALSE)</f>
        <v>3</v>
      </c>
    </row>
    <row r="594" spans="2:6" x14ac:dyDescent="0.25">
      <c r="B594" s="36" t="s">
        <v>2928</v>
      </c>
      <c r="C594" s="28" t="s">
        <v>1087</v>
      </c>
      <c r="D594" s="84">
        <f>VLOOKUP($B594,Points_Table[],12,FALSE)</f>
        <v>1</v>
      </c>
      <c r="E594" s="84">
        <f>VLOOKUP($B594,Points_Table[],16,FALSE)</f>
        <v>5</v>
      </c>
      <c r="F594" s="29">
        <f>VLOOKUP($B594,Points_Table[],14,FALSE)</f>
        <v>2</v>
      </c>
    </row>
    <row r="595" spans="2:6" x14ac:dyDescent="0.25">
      <c r="B595" s="36" t="s">
        <v>2900</v>
      </c>
      <c r="C595" s="28" t="s">
        <v>1088</v>
      </c>
      <c r="D595" s="84">
        <f>VLOOKUP($B595,Points_Table[],12,FALSE)</f>
        <v>2</v>
      </c>
      <c r="E595" s="84">
        <f>VLOOKUP($B595,Points_Table[],16,FALSE)</f>
        <v>1</v>
      </c>
      <c r="F595" s="29">
        <f>VLOOKUP($B595,Points_Table[],14,FALSE)</f>
        <v>2</v>
      </c>
    </row>
    <row r="596" spans="2:6" x14ac:dyDescent="0.25">
      <c r="B596" s="36" t="s">
        <v>3116</v>
      </c>
      <c r="C596" s="28" t="s">
        <v>1374</v>
      </c>
      <c r="D596" s="84">
        <f>VLOOKUP($B596,Points_Table[],12,FALSE)</f>
        <v>1</v>
      </c>
      <c r="E596" s="84">
        <f>VLOOKUP($B596,Points_Table[],16,FALSE)</f>
        <v>5</v>
      </c>
      <c r="F596" s="29">
        <f>VLOOKUP($B596,Points_Table[],14,FALSE)</f>
        <v>3</v>
      </c>
    </row>
    <row r="597" spans="2:6" x14ac:dyDescent="0.25">
      <c r="B597" s="36" t="s">
        <v>3258</v>
      </c>
      <c r="C597" s="28" t="s">
        <v>1375</v>
      </c>
      <c r="D597" s="84">
        <f>VLOOKUP($B597,Points_Table[],12,FALSE)</f>
        <v>1</v>
      </c>
      <c r="E597" s="84">
        <f>VLOOKUP($B597,Points_Table[],16,FALSE)</f>
        <v>5</v>
      </c>
      <c r="F597" s="29">
        <f>VLOOKUP($B597,Points_Table[],14,FALSE)</f>
        <v>3</v>
      </c>
    </row>
    <row r="598" spans="2:6" x14ac:dyDescent="0.25">
      <c r="B598" s="36" t="s">
        <v>3029</v>
      </c>
      <c r="C598" s="28" t="s">
        <v>1089</v>
      </c>
      <c r="D598" s="84">
        <f>VLOOKUP($B598,Points_Table[],12,FALSE)</f>
        <v>2</v>
      </c>
      <c r="E598" s="84">
        <f>VLOOKUP($B598,Points_Table[],16,FALSE)</f>
        <v>5</v>
      </c>
      <c r="F598" s="29">
        <f>VLOOKUP($B598,Points_Table[],14,FALSE)</f>
        <v>2</v>
      </c>
    </row>
    <row r="599" spans="2:6" x14ac:dyDescent="0.25">
      <c r="B599" s="36" t="s">
        <v>3367</v>
      </c>
      <c r="C599" s="28" t="s">
        <v>1090</v>
      </c>
      <c r="D599" s="84">
        <f>VLOOKUP($B599,Points_Table[],12,FALSE)</f>
        <v>1</v>
      </c>
      <c r="E599" s="84">
        <f>VLOOKUP($B599,Points_Table[],16,FALSE)</f>
        <v>5</v>
      </c>
      <c r="F599" s="29">
        <f>VLOOKUP($B599,Points_Table[],14,FALSE)</f>
        <v>1</v>
      </c>
    </row>
    <row r="600" spans="2:6" x14ac:dyDescent="0.25">
      <c r="B600" s="36" t="s">
        <v>2813</v>
      </c>
      <c r="C600" s="28" t="s">
        <v>1091</v>
      </c>
      <c r="D600" s="84">
        <f>VLOOKUP($B600,Points_Table[],12,FALSE)</f>
        <v>1</v>
      </c>
      <c r="E600" s="84">
        <f>VLOOKUP($B600,Points_Table[],16,FALSE)</f>
        <v>5</v>
      </c>
      <c r="F600" s="29">
        <f>VLOOKUP($B600,Points_Table[],14,FALSE)</f>
        <v>1</v>
      </c>
    </row>
    <row r="601" spans="2:6" x14ac:dyDescent="0.25">
      <c r="B601" s="36" t="s">
        <v>2919</v>
      </c>
      <c r="C601" s="28" t="s">
        <v>1376</v>
      </c>
      <c r="D601" s="84">
        <f>VLOOKUP($B601,Points_Table[],12,FALSE)</f>
        <v>3</v>
      </c>
      <c r="E601" s="84">
        <f>VLOOKUP($B601,Points_Table[],16,FALSE)</f>
        <v>5</v>
      </c>
      <c r="F601" s="29">
        <f>VLOOKUP($B601,Points_Table[],14,FALSE)</f>
        <v>2</v>
      </c>
    </row>
    <row r="602" spans="2:6" x14ac:dyDescent="0.25">
      <c r="B602" s="36" t="s">
        <v>3100</v>
      </c>
      <c r="C602" s="28" t="s">
        <v>1377</v>
      </c>
      <c r="D602" s="84">
        <f>VLOOKUP($B602,Points_Table[],12,FALSE)</f>
        <v>1</v>
      </c>
      <c r="E602" s="84">
        <f>VLOOKUP($B602,Points_Table[],16,FALSE)</f>
        <v>5</v>
      </c>
      <c r="F602" s="29">
        <f>VLOOKUP($B602,Points_Table[],14,FALSE)</f>
        <v>3</v>
      </c>
    </row>
    <row r="603" spans="2:6" x14ac:dyDescent="0.25">
      <c r="B603" s="36" t="s">
        <v>3151</v>
      </c>
      <c r="C603" s="28" t="s">
        <v>1092</v>
      </c>
      <c r="D603" s="84">
        <f>VLOOKUP($B603,Points_Table[],12,FALSE)</f>
        <v>5</v>
      </c>
      <c r="E603" s="84">
        <f>VLOOKUP($B603,Points_Table[],16,FALSE)</f>
        <v>5</v>
      </c>
      <c r="F603" s="29">
        <f>VLOOKUP($B603,Points_Table[],14,FALSE)</f>
        <v>2</v>
      </c>
    </row>
    <row r="604" spans="2:6" x14ac:dyDescent="0.25">
      <c r="B604" s="36" t="s">
        <v>2880</v>
      </c>
      <c r="C604" s="28" t="s">
        <v>1093</v>
      </c>
      <c r="D604" s="84">
        <f>VLOOKUP($B604,Points_Table[],12,FALSE)</f>
        <v>2</v>
      </c>
      <c r="E604" s="84">
        <f>VLOOKUP($B604,Points_Table[],16,FALSE)</f>
        <v>5</v>
      </c>
      <c r="F604" s="29">
        <f>VLOOKUP($B604,Points_Table[],14,FALSE)</f>
        <v>2</v>
      </c>
    </row>
    <row r="605" spans="2:6" x14ac:dyDescent="0.25">
      <c r="B605" s="36" t="s">
        <v>3001</v>
      </c>
      <c r="C605" s="28" t="s">
        <v>1094</v>
      </c>
      <c r="D605" s="84">
        <f>VLOOKUP($B605,Points_Table[],12,FALSE)</f>
        <v>1</v>
      </c>
      <c r="E605" s="84">
        <f>VLOOKUP($B605,Points_Table[],16,FALSE)</f>
        <v>5</v>
      </c>
      <c r="F605" s="29">
        <f>VLOOKUP($B605,Points_Table[],14,FALSE)</f>
        <v>1</v>
      </c>
    </row>
    <row r="606" spans="2:6" x14ac:dyDescent="0.25">
      <c r="B606" s="36" t="s">
        <v>3299</v>
      </c>
      <c r="C606" s="28" t="s">
        <v>1378</v>
      </c>
      <c r="D606" s="84">
        <f>VLOOKUP($B606,Points_Table[],12,FALSE)</f>
        <v>1</v>
      </c>
      <c r="E606" s="84">
        <f>VLOOKUP($B606,Points_Table[],16,FALSE)</f>
        <v>5</v>
      </c>
      <c r="F606" s="29">
        <f>VLOOKUP($B606,Points_Table[],14,FALSE)</f>
        <v>3</v>
      </c>
    </row>
    <row r="607" spans="2:6" x14ac:dyDescent="0.25">
      <c r="B607" s="36" t="s">
        <v>2952</v>
      </c>
      <c r="C607" s="28" t="s">
        <v>1095</v>
      </c>
      <c r="D607" s="84">
        <f>VLOOKUP($B607,Points_Table[],12,FALSE)</f>
        <v>1</v>
      </c>
      <c r="E607" s="84">
        <f>VLOOKUP($B607,Points_Table[],16,FALSE)</f>
        <v>5</v>
      </c>
      <c r="F607" s="29">
        <f>VLOOKUP($B607,Points_Table[],14,FALSE)</f>
        <v>2</v>
      </c>
    </row>
    <row r="608" spans="2:6" x14ac:dyDescent="0.25">
      <c r="B608" s="36" t="s">
        <v>3373</v>
      </c>
      <c r="C608" s="28" t="s">
        <v>1096</v>
      </c>
      <c r="D608" s="84">
        <f>VLOOKUP($B608,Points_Table[],12,FALSE)</f>
        <v>2</v>
      </c>
      <c r="E608" s="84">
        <f>VLOOKUP($B608,Points_Table[],16,FALSE)</f>
        <v>5</v>
      </c>
      <c r="F608" s="29">
        <f>VLOOKUP($B608,Points_Table[],14,FALSE)</f>
        <v>2</v>
      </c>
    </row>
    <row r="609" spans="2:6" x14ac:dyDescent="0.25">
      <c r="B609" s="36" t="s">
        <v>2941</v>
      </c>
      <c r="C609" s="28" t="s">
        <v>1097</v>
      </c>
      <c r="D609" s="84">
        <f>VLOOKUP($B609,Points_Table[],12,FALSE)</f>
        <v>2</v>
      </c>
      <c r="E609" s="84">
        <f>VLOOKUP($B609,Points_Table[],16,FALSE)</f>
        <v>5</v>
      </c>
      <c r="F609" s="29">
        <f>VLOOKUP($B609,Points_Table[],14,FALSE)</f>
        <v>2</v>
      </c>
    </row>
    <row r="610" spans="2:6" x14ac:dyDescent="0.25">
      <c r="B610" s="36" t="s">
        <v>2994</v>
      </c>
      <c r="C610" s="28" t="s">
        <v>1379</v>
      </c>
      <c r="D610" s="84">
        <f>VLOOKUP($B610,Points_Table[],12,FALSE)</f>
        <v>1</v>
      </c>
      <c r="E610" s="84">
        <f>VLOOKUP($B610,Points_Table[],16,FALSE)</f>
        <v>5</v>
      </c>
      <c r="F610" s="29">
        <f>VLOOKUP($B610,Points_Table[],14,FALSE)</f>
        <v>3</v>
      </c>
    </row>
    <row r="611" spans="2:6" x14ac:dyDescent="0.25">
      <c r="B611" s="36" t="s">
        <v>3363</v>
      </c>
      <c r="C611" s="28" t="s">
        <v>1098</v>
      </c>
      <c r="D611" s="84">
        <f>VLOOKUP($B611,Points_Table[],12,FALSE)</f>
        <v>2</v>
      </c>
      <c r="E611" s="84">
        <f>VLOOKUP($B611,Points_Table[],16,FALSE)</f>
        <v>5</v>
      </c>
      <c r="F611" s="29">
        <f>VLOOKUP($B611,Points_Table[],14,FALSE)</f>
        <v>2</v>
      </c>
    </row>
    <row r="612" spans="2:6" x14ac:dyDescent="0.25">
      <c r="B612" s="36" t="s">
        <v>3222</v>
      </c>
      <c r="C612" s="28" t="s">
        <v>1099</v>
      </c>
      <c r="D612" s="84">
        <f>VLOOKUP($B612,Points_Table[],12,FALSE)</f>
        <v>2</v>
      </c>
      <c r="E612" s="84">
        <f>VLOOKUP($B612,Points_Table[],16,FALSE)</f>
        <v>5</v>
      </c>
      <c r="F612" s="29">
        <f>VLOOKUP($B612,Points_Table[],14,FALSE)</f>
        <v>2</v>
      </c>
    </row>
    <row r="613" spans="2:6" x14ac:dyDescent="0.25">
      <c r="B613" s="36" t="s">
        <v>3380</v>
      </c>
      <c r="C613" s="28" t="s">
        <v>1100</v>
      </c>
      <c r="D613" s="84">
        <f>VLOOKUP($B613,Points_Table[],12,FALSE)</f>
        <v>1</v>
      </c>
      <c r="E613" s="84">
        <f>VLOOKUP($B613,Points_Table[],16,FALSE)</f>
        <v>5</v>
      </c>
      <c r="F613" s="29">
        <f>VLOOKUP($B613,Points_Table[],14,FALSE)</f>
        <v>2</v>
      </c>
    </row>
    <row r="614" spans="2:6" x14ac:dyDescent="0.25">
      <c r="B614" s="36" t="s">
        <v>3352</v>
      </c>
      <c r="C614" s="28" t="s">
        <v>1380</v>
      </c>
      <c r="D614" s="84">
        <f>VLOOKUP($B614,Points_Table[],12,FALSE)</f>
        <v>4</v>
      </c>
      <c r="E614" s="84">
        <f>VLOOKUP($B614,Points_Table[],16,FALSE)</f>
        <v>5</v>
      </c>
      <c r="F614" s="29">
        <f>VLOOKUP($B614,Points_Table[],14,FALSE)</f>
        <v>3</v>
      </c>
    </row>
    <row r="615" spans="2:6" x14ac:dyDescent="0.25">
      <c r="B615" s="36" t="s">
        <v>3426</v>
      </c>
      <c r="C615" s="28" t="s">
        <v>1381</v>
      </c>
      <c r="D615" s="84">
        <f>VLOOKUP($B615,Points_Table[],12,FALSE)</f>
        <v>2</v>
      </c>
      <c r="E615" s="84">
        <f>VLOOKUP($B615,Points_Table[],16,FALSE)</f>
        <v>0</v>
      </c>
      <c r="F615" s="29">
        <f>VLOOKUP($B615,Points_Table[],14,FALSE)</f>
        <v>3</v>
      </c>
    </row>
    <row r="616" spans="2:6" x14ac:dyDescent="0.25">
      <c r="B616" s="36" t="s">
        <v>3152</v>
      </c>
      <c r="C616" s="28" t="s">
        <v>1101</v>
      </c>
      <c r="D616" s="84">
        <f>VLOOKUP($B616,Points_Table[],12,FALSE)</f>
        <v>1</v>
      </c>
      <c r="E616" s="84">
        <f>VLOOKUP($B616,Points_Table[],16,FALSE)</f>
        <v>5</v>
      </c>
      <c r="F616" s="29">
        <f>VLOOKUP($B616,Points_Table[],14,FALSE)</f>
        <v>1</v>
      </c>
    </row>
    <row r="617" spans="2:6" x14ac:dyDescent="0.25">
      <c r="B617" s="36" t="s">
        <v>2955</v>
      </c>
      <c r="C617" s="28" t="s">
        <v>1102</v>
      </c>
      <c r="D617" s="84">
        <f>VLOOKUP($B617,Points_Table[],12,FALSE)</f>
        <v>2</v>
      </c>
      <c r="E617" s="84">
        <f>VLOOKUP($B617,Points_Table[],16,FALSE)</f>
        <v>5</v>
      </c>
      <c r="F617" s="29">
        <f>VLOOKUP($B617,Points_Table[],14,FALSE)</f>
        <v>2</v>
      </c>
    </row>
    <row r="618" spans="2:6" x14ac:dyDescent="0.25">
      <c r="B618" s="36" t="s">
        <v>3175</v>
      </c>
      <c r="C618" s="28" t="s">
        <v>1382</v>
      </c>
      <c r="D618" s="84">
        <f>VLOOKUP($B618,Points_Table[],12,FALSE)</f>
        <v>1</v>
      </c>
      <c r="E618" s="84">
        <f>VLOOKUP($B618,Points_Table[],16,FALSE)</f>
        <v>5</v>
      </c>
      <c r="F618" s="29">
        <f>VLOOKUP($B618,Points_Table[],14,FALSE)</f>
        <v>3</v>
      </c>
    </row>
    <row r="619" spans="2:6" x14ac:dyDescent="0.25">
      <c r="B619" s="36" t="s">
        <v>2866</v>
      </c>
      <c r="C619" s="28" t="s">
        <v>1103</v>
      </c>
      <c r="D619" s="84">
        <f>VLOOKUP($B619,Points_Table[],12,FALSE)</f>
        <v>2</v>
      </c>
      <c r="E619" s="84">
        <f>VLOOKUP($B619,Points_Table[],16,FALSE)</f>
        <v>5</v>
      </c>
      <c r="F619" s="29">
        <f>VLOOKUP($B619,Points_Table[],14,FALSE)</f>
        <v>2</v>
      </c>
    </row>
    <row r="620" spans="2:6" x14ac:dyDescent="0.25">
      <c r="B620" s="36" t="s">
        <v>3428</v>
      </c>
      <c r="C620" s="28" t="s">
        <v>1383</v>
      </c>
      <c r="D620" s="84">
        <f>VLOOKUP($B620,Points_Table[],12,FALSE)</f>
        <v>4</v>
      </c>
      <c r="E620" s="84">
        <f>VLOOKUP($B620,Points_Table[],16,FALSE)</f>
        <v>5</v>
      </c>
      <c r="F620" s="29">
        <f>VLOOKUP($B620,Points_Table[],14,FALSE)</f>
        <v>3</v>
      </c>
    </row>
    <row r="621" spans="2:6" x14ac:dyDescent="0.25">
      <c r="B621" s="36" t="s">
        <v>2841</v>
      </c>
      <c r="C621" s="28" t="s">
        <v>1104</v>
      </c>
      <c r="D621" s="84">
        <f>VLOOKUP($B621,Points_Table[],12,FALSE)</f>
        <v>1</v>
      </c>
      <c r="E621" s="84">
        <f>VLOOKUP($B621,Points_Table[],16,FALSE)</f>
        <v>5</v>
      </c>
      <c r="F621" s="29">
        <f>VLOOKUP($B621,Points_Table[],14,FALSE)</f>
        <v>1</v>
      </c>
    </row>
    <row r="622" spans="2:6" x14ac:dyDescent="0.25">
      <c r="B622" s="36" t="s">
        <v>3056</v>
      </c>
      <c r="C622" s="28" t="s">
        <v>1105</v>
      </c>
      <c r="D622" s="84">
        <f>VLOOKUP($B622,Points_Table[],12,FALSE)</f>
        <v>5</v>
      </c>
      <c r="E622" s="84">
        <f>VLOOKUP($B622,Points_Table[],16,FALSE)</f>
        <v>5</v>
      </c>
      <c r="F622" s="29">
        <f>VLOOKUP($B622,Points_Table[],14,FALSE)</f>
        <v>2</v>
      </c>
    </row>
    <row r="623" spans="2:6" x14ac:dyDescent="0.25">
      <c r="B623" s="36" t="s">
        <v>2818</v>
      </c>
      <c r="C623" s="28" t="s">
        <v>1106</v>
      </c>
      <c r="D623" s="84">
        <f>VLOOKUP($B623,Points_Table[],12,FALSE)</f>
        <v>2</v>
      </c>
      <c r="E623" s="84">
        <f>VLOOKUP($B623,Points_Table[],16,FALSE)</f>
        <v>5</v>
      </c>
      <c r="F623" s="29">
        <f>VLOOKUP($B623,Points_Table[],14,FALSE)</f>
        <v>2</v>
      </c>
    </row>
    <row r="624" spans="2:6" x14ac:dyDescent="0.25">
      <c r="B624" s="36" t="s">
        <v>3131</v>
      </c>
      <c r="C624" s="28" t="s">
        <v>1107</v>
      </c>
      <c r="D624" s="84">
        <f>VLOOKUP($B624,Points_Table[],12,FALSE)</f>
        <v>5</v>
      </c>
      <c r="E624" s="84">
        <f>VLOOKUP($B624,Points_Table[],16,FALSE)</f>
        <v>5</v>
      </c>
      <c r="F624" s="29">
        <f>VLOOKUP($B624,Points_Table[],14,FALSE)</f>
        <v>2</v>
      </c>
    </row>
    <row r="625" spans="2:6" x14ac:dyDescent="0.25">
      <c r="B625" s="36" t="s">
        <v>3445</v>
      </c>
      <c r="C625" s="28" t="s">
        <v>1384</v>
      </c>
      <c r="D625" s="84">
        <f>VLOOKUP($B625,Points_Table[],12,FALSE)</f>
        <v>1</v>
      </c>
      <c r="E625" s="84">
        <f>VLOOKUP($B625,Points_Table[],16,FALSE)</f>
        <v>5</v>
      </c>
      <c r="F625" s="29">
        <f>VLOOKUP($B625,Points_Table[],14,FALSE)</f>
        <v>3</v>
      </c>
    </row>
    <row r="626" spans="2:6" x14ac:dyDescent="0.25">
      <c r="B626" s="36" t="s">
        <v>3172</v>
      </c>
      <c r="C626" s="28" t="s">
        <v>1108</v>
      </c>
      <c r="D626" s="84">
        <f>VLOOKUP($B626,Points_Table[],12,FALSE)</f>
        <v>1</v>
      </c>
      <c r="E626" s="84">
        <f>VLOOKUP($B626,Points_Table[],16,FALSE)</f>
        <v>5</v>
      </c>
      <c r="F626" s="29">
        <f>VLOOKUP($B626,Points_Table[],14,FALSE)</f>
        <v>2</v>
      </c>
    </row>
    <row r="627" spans="2:6" x14ac:dyDescent="0.25">
      <c r="B627" s="36" t="s">
        <v>3067</v>
      </c>
      <c r="C627" s="28" t="s">
        <v>1385</v>
      </c>
      <c r="D627" s="84">
        <f>VLOOKUP($B627,Points_Table[],12,FALSE)</f>
        <v>2</v>
      </c>
      <c r="E627" s="84">
        <f>VLOOKUP($B627,Points_Table[],16,FALSE)</f>
        <v>5</v>
      </c>
      <c r="F627" s="29">
        <f>VLOOKUP($B627,Points_Table[],14,FALSE)</f>
        <v>3</v>
      </c>
    </row>
    <row r="628" spans="2:6" x14ac:dyDescent="0.25">
      <c r="B628" s="36" t="s">
        <v>3078</v>
      </c>
      <c r="C628" s="28" t="s">
        <v>1386</v>
      </c>
      <c r="D628" s="84">
        <f>VLOOKUP($B628,Points_Table[],12,FALSE)</f>
        <v>2</v>
      </c>
      <c r="E628" s="84">
        <f>VLOOKUP($B628,Points_Table[],16,FALSE)</f>
        <v>5</v>
      </c>
      <c r="F628" s="29">
        <f>VLOOKUP($B628,Points_Table[],14,FALSE)</f>
        <v>3</v>
      </c>
    </row>
    <row r="629" spans="2:6" x14ac:dyDescent="0.25">
      <c r="B629" s="36" t="s">
        <v>3083</v>
      </c>
      <c r="C629" s="28" t="s">
        <v>1387</v>
      </c>
      <c r="D629" s="84">
        <f>VLOOKUP($B629,Points_Table[],12,FALSE)</f>
        <v>3</v>
      </c>
      <c r="E629" s="84">
        <f>VLOOKUP($B629,Points_Table[],16,FALSE)</f>
        <v>5</v>
      </c>
      <c r="F629" s="29">
        <f>VLOOKUP($B629,Points_Table[],14,FALSE)</f>
        <v>1</v>
      </c>
    </row>
    <row r="630" spans="2:6" x14ac:dyDescent="0.25">
      <c r="B630" s="36" t="s">
        <v>3085</v>
      </c>
      <c r="C630" s="28" t="s">
        <v>1388</v>
      </c>
      <c r="D630" s="84">
        <f>VLOOKUP($B630,Points_Table[],12,FALSE)</f>
        <v>1</v>
      </c>
      <c r="E630" s="84">
        <f>VLOOKUP($B630,Points_Table[],16,FALSE)</f>
        <v>5</v>
      </c>
      <c r="F630" s="29">
        <f>VLOOKUP($B630,Points_Table[],14,FALSE)</f>
        <v>3</v>
      </c>
    </row>
    <row r="631" spans="2:6" x14ac:dyDescent="0.25">
      <c r="B631" s="36" t="s">
        <v>2993</v>
      </c>
      <c r="C631" s="28" t="s">
        <v>1109</v>
      </c>
      <c r="D631" s="84">
        <f>VLOOKUP($B631,Points_Table[],12,FALSE)</f>
        <v>2</v>
      </c>
      <c r="E631" s="84">
        <f>VLOOKUP($B631,Points_Table[],16,FALSE)</f>
        <v>5</v>
      </c>
      <c r="F631" s="29">
        <f>VLOOKUP($B631,Points_Table[],14,FALSE)</f>
        <v>1</v>
      </c>
    </row>
    <row r="632" spans="2:6" x14ac:dyDescent="0.25">
      <c r="B632" s="36" t="s">
        <v>2820</v>
      </c>
      <c r="C632" s="28" t="s">
        <v>1389</v>
      </c>
      <c r="D632" s="84">
        <f>VLOOKUP($B632,Points_Table[],12,FALSE)</f>
        <v>1</v>
      </c>
      <c r="E632" s="84">
        <f>VLOOKUP($B632,Points_Table[],16,FALSE)</f>
        <v>5</v>
      </c>
      <c r="F632" s="29">
        <f>VLOOKUP($B632,Points_Table[],14,FALSE)</f>
        <v>3</v>
      </c>
    </row>
    <row r="633" spans="2:6" x14ac:dyDescent="0.25">
      <c r="B633" s="36" t="s">
        <v>3161</v>
      </c>
      <c r="C633" s="28" t="s">
        <v>1390</v>
      </c>
      <c r="D633" s="84">
        <f>VLOOKUP($B633,Points_Table[],12,FALSE)</f>
        <v>1</v>
      </c>
      <c r="E633" s="84">
        <f>VLOOKUP($B633,Points_Table[],16,FALSE)</f>
        <v>5</v>
      </c>
      <c r="F633" s="29">
        <f>VLOOKUP($B633,Points_Table[],14,FALSE)</f>
        <v>3</v>
      </c>
    </row>
    <row r="634" spans="2:6" x14ac:dyDescent="0.25">
      <c r="B634" s="36" t="s">
        <v>2796</v>
      </c>
      <c r="C634" s="28" t="s">
        <v>1391</v>
      </c>
      <c r="D634" s="84">
        <f>VLOOKUP($B634,Points_Table[],12,FALSE)</f>
        <v>1</v>
      </c>
      <c r="E634" s="84">
        <f>VLOOKUP($B634,Points_Table[],16,FALSE)</f>
        <v>5</v>
      </c>
      <c r="F634" s="29">
        <f>VLOOKUP($B634,Points_Table[],14,FALSE)</f>
        <v>3</v>
      </c>
    </row>
    <row r="635" spans="2:6" x14ac:dyDescent="0.25">
      <c r="B635" s="36" t="s">
        <v>3314</v>
      </c>
      <c r="C635" s="28" t="s">
        <v>1392</v>
      </c>
      <c r="D635" s="84">
        <f>VLOOKUP($B635,Points_Table[],12,FALSE)</f>
        <v>3</v>
      </c>
      <c r="E635" s="84">
        <f>VLOOKUP($B635,Points_Table[],16,FALSE)</f>
        <v>5</v>
      </c>
      <c r="F635" s="29">
        <f>VLOOKUP($B635,Points_Table[],14,FALSE)</f>
        <v>3</v>
      </c>
    </row>
    <row r="636" spans="2:6" x14ac:dyDescent="0.25">
      <c r="B636" s="36" t="s">
        <v>3388</v>
      </c>
      <c r="C636" s="28" t="s">
        <v>1110</v>
      </c>
      <c r="D636" s="84">
        <f>VLOOKUP($B636,Points_Table[],12,FALSE)</f>
        <v>1</v>
      </c>
      <c r="E636" s="84">
        <f>VLOOKUP($B636,Points_Table[],16,FALSE)</f>
        <v>5</v>
      </c>
      <c r="F636" s="29">
        <f>VLOOKUP($B636,Points_Table[],14,FALSE)</f>
        <v>3</v>
      </c>
    </row>
    <row r="637" spans="2:6" x14ac:dyDescent="0.25">
      <c r="B637" s="36" t="s">
        <v>2902</v>
      </c>
      <c r="C637" s="28" t="s">
        <v>1111</v>
      </c>
      <c r="D637" s="84">
        <f>VLOOKUP($B637,Points_Table[],12,FALSE)</f>
        <v>2</v>
      </c>
      <c r="E637" s="84">
        <f>VLOOKUP($B637,Points_Table[],16,FALSE)</f>
        <v>5</v>
      </c>
      <c r="F637" s="29">
        <f>VLOOKUP($B637,Points_Table[],14,FALSE)</f>
        <v>2</v>
      </c>
    </row>
    <row r="638" spans="2:6" x14ac:dyDescent="0.25">
      <c r="B638" s="36" t="s">
        <v>3077</v>
      </c>
      <c r="C638" s="28" t="s">
        <v>1393</v>
      </c>
      <c r="D638" s="84">
        <f>VLOOKUP($B638,Points_Table[],12,FALSE)</f>
        <v>1</v>
      </c>
      <c r="E638" s="84">
        <f>VLOOKUP($B638,Points_Table[],16,FALSE)</f>
        <v>5</v>
      </c>
      <c r="F638" s="29">
        <f>VLOOKUP($B638,Points_Table[],14,FALSE)</f>
        <v>3</v>
      </c>
    </row>
    <row r="639" spans="2:6" x14ac:dyDescent="0.25">
      <c r="B639" s="36" t="s">
        <v>2914</v>
      </c>
      <c r="C639" s="28" t="s">
        <v>1394</v>
      </c>
      <c r="D639" s="84">
        <f>VLOOKUP($B639,Points_Table[],12,FALSE)</f>
        <v>1</v>
      </c>
      <c r="E639" s="84">
        <f>VLOOKUP($B639,Points_Table[],16,FALSE)</f>
        <v>5</v>
      </c>
      <c r="F639" s="29">
        <f>VLOOKUP($B639,Points_Table[],14,FALSE)</f>
        <v>3</v>
      </c>
    </row>
    <row r="640" spans="2:6" x14ac:dyDescent="0.25">
      <c r="B640" s="36" t="s">
        <v>3398</v>
      </c>
      <c r="C640" s="28" t="s">
        <v>1112</v>
      </c>
      <c r="D640" s="84">
        <f>VLOOKUP($B640,Points_Table[],12,FALSE)</f>
        <v>2</v>
      </c>
      <c r="E640" s="84">
        <f>VLOOKUP($B640,Points_Table[],16,FALSE)</f>
        <v>5</v>
      </c>
      <c r="F640" s="29">
        <f>VLOOKUP($B640,Points_Table[],14,FALSE)</f>
        <v>2</v>
      </c>
    </row>
    <row r="641" spans="2:6" x14ac:dyDescent="0.25">
      <c r="B641" s="36" t="s">
        <v>3471</v>
      </c>
      <c r="C641" s="28" t="s">
        <v>1113</v>
      </c>
      <c r="D641" s="84">
        <f>VLOOKUP($B641,Points_Table[],12,FALSE)</f>
        <v>1</v>
      </c>
      <c r="E641" s="84">
        <f>VLOOKUP($B641,Points_Table[],16,FALSE)</f>
        <v>5</v>
      </c>
      <c r="F641" s="29">
        <f>VLOOKUP($B641,Points_Table[],14,FALSE)</f>
        <v>2</v>
      </c>
    </row>
    <row r="642" spans="2:6" x14ac:dyDescent="0.25">
      <c r="B642" s="36" t="s">
        <v>3176</v>
      </c>
      <c r="C642" s="28" t="s">
        <v>1395</v>
      </c>
      <c r="D642" s="84">
        <f>VLOOKUP($B642,Points_Table[],12,FALSE)</f>
        <v>1</v>
      </c>
      <c r="E642" s="84">
        <f>VLOOKUP($B642,Points_Table[],16,FALSE)</f>
        <v>5</v>
      </c>
      <c r="F642" s="29">
        <f>VLOOKUP($B642,Points_Table[],14,FALSE)</f>
        <v>3</v>
      </c>
    </row>
    <row r="643" spans="2:6" x14ac:dyDescent="0.25">
      <c r="B643" s="36" t="s">
        <v>3162</v>
      </c>
      <c r="C643" s="28" t="s">
        <v>1396</v>
      </c>
      <c r="D643" s="84">
        <f>VLOOKUP($B643,Points_Table[],12,FALSE)</f>
        <v>1</v>
      </c>
      <c r="E643" s="84">
        <f>VLOOKUP($B643,Points_Table[],16,FALSE)</f>
        <v>5</v>
      </c>
      <c r="F643" s="29">
        <f>VLOOKUP($B643,Points_Table[],14,FALSE)</f>
        <v>3</v>
      </c>
    </row>
    <row r="644" spans="2:6" x14ac:dyDescent="0.25">
      <c r="B644" s="36" t="s">
        <v>3259</v>
      </c>
      <c r="C644" s="28" t="s">
        <v>1114</v>
      </c>
      <c r="D644" s="84">
        <f>VLOOKUP($B644,Points_Table[],12,FALSE)</f>
        <v>1</v>
      </c>
      <c r="E644" s="84">
        <f>VLOOKUP($B644,Points_Table[],16,FALSE)</f>
        <v>5</v>
      </c>
      <c r="F644" s="29">
        <f>VLOOKUP($B644,Points_Table[],14,FALSE)</f>
        <v>1</v>
      </c>
    </row>
    <row r="645" spans="2:6" x14ac:dyDescent="0.25">
      <c r="B645" s="36" t="s">
        <v>3277</v>
      </c>
      <c r="C645" s="28" t="s">
        <v>1115</v>
      </c>
      <c r="D645" s="84">
        <f>VLOOKUP($B645,Points_Table[],12,FALSE)</f>
        <v>2</v>
      </c>
      <c r="E645" s="84">
        <f>VLOOKUP($B645,Points_Table[],16,FALSE)</f>
        <v>5</v>
      </c>
      <c r="F645" s="29">
        <f>VLOOKUP($B645,Points_Table[],14,FALSE)</f>
        <v>2</v>
      </c>
    </row>
    <row r="646" spans="2:6" x14ac:dyDescent="0.25">
      <c r="B646" s="36" t="s">
        <v>3006</v>
      </c>
      <c r="C646" s="28" t="s">
        <v>1116</v>
      </c>
      <c r="D646" s="84">
        <f>VLOOKUP($B646,Points_Table[],12,FALSE)</f>
        <v>3</v>
      </c>
      <c r="E646" s="84">
        <f>VLOOKUP($B646,Points_Table[],16,FALSE)</f>
        <v>3</v>
      </c>
      <c r="F646" s="29">
        <f>VLOOKUP($B646,Points_Table[],14,FALSE)</f>
        <v>2</v>
      </c>
    </row>
    <row r="647" spans="2:6" x14ac:dyDescent="0.25">
      <c r="B647" s="36" t="s">
        <v>3128</v>
      </c>
      <c r="C647" s="28" t="s">
        <v>1117</v>
      </c>
      <c r="D647" s="84">
        <f>VLOOKUP($B647,Points_Table[],12,FALSE)</f>
        <v>1</v>
      </c>
      <c r="E647" s="84">
        <f>VLOOKUP($B647,Points_Table[],16,FALSE)</f>
        <v>5</v>
      </c>
      <c r="F647" s="29">
        <f>VLOOKUP($B647,Points_Table[],14,FALSE)</f>
        <v>2</v>
      </c>
    </row>
    <row r="648" spans="2:6" x14ac:dyDescent="0.25">
      <c r="B648" s="36" t="s">
        <v>2797</v>
      </c>
      <c r="C648" s="28" t="s">
        <v>1118</v>
      </c>
      <c r="D648" s="84">
        <f>VLOOKUP($B648,Points_Table[],12,FALSE)</f>
        <v>3</v>
      </c>
      <c r="E648" s="84">
        <f>VLOOKUP($B648,Points_Table[],16,FALSE)</f>
        <v>5</v>
      </c>
      <c r="F648" s="29">
        <f>VLOOKUP($B648,Points_Table[],14,FALSE)</f>
        <v>2</v>
      </c>
    </row>
    <row r="649" spans="2:6" x14ac:dyDescent="0.25">
      <c r="B649" s="36" t="s">
        <v>3273</v>
      </c>
      <c r="C649" s="28" t="s">
        <v>1119</v>
      </c>
      <c r="D649" s="84">
        <f>VLOOKUP($B649,Points_Table[],12,FALSE)</f>
        <v>2</v>
      </c>
      <c r="E649" s="84">
        <f>VLOOKUP($B649,Points_Table[],16,FALSE)</f>
        <v>5</v>
      </c>
      <c r="F649" s="29">
        <f>VLOOKUP($B649,Points_Table[],14,FALSE)</f>
        <v>2</v>
      </c>
    </row>
    <row r="650" spans="2:6" x14ac:dyDescent="0.25">
      <c r="B650" s="36" t="s">
        <v>3368</v>
      </c>
      <c r="C650" s="28" t="s">
        <v>1120</v>
      </c>
      <c r="D650" s="84">
        <f>VLOOKUP($B650,Points_Table[],12,FALSE)</f>
        <v>2</v>
      </c>
      <c r="E650" s="84">
        <f>VLOOKUP($B650,Points_Table[],16,FALSE)</f>
        <v>5</v>
      </c>
      <c r="F650" s="29">
        <f>VLOOKUP($B650,Points_Table[],14,FALSE)</f>
        <v>2</v>
      </c>
    </row>
    <row r="651" spans="2:6" x14ac:dyDescent="0.25">
      <c r="B651" s="36" t="s">
        <v>3290</v>
      </c>
      <c r="C651" s="28" t="s">
        <v>1121</v>
      </c>
      <c r="D651" s="84">
        <f>VLOOKUP($B651,Points_Table[],12,FALSE)</f>
        <v>2</v>
      </c>
      <c r="E651" s="84">
        <f>VLOOKUP($B651,Points_Table[],16,FALSE)</f>
        <v>5</v>
      </c>
      <c r="F651" s="29">
        <f>VLOOKUP($B651,Points_Table[],14,FALSE)</f>
        <v>2</v>
      </c>
    </row>
    <row r="652" spans="2:6" x14ac:dyDescent="0.25">
      <c r="B652" s="36" t="s">
        <v>3414</v>
      </c>
      <c r="C652" s="28" t="s">
        <v>1397</v>
      </c>
      <c r="D652" s="84">
        <f>VLOOKUP($B652,Points_Table[],12,FALSE)</f>
        <v>1</v>
      </c>
      <c r="E652" s="84">
        <f>VLOOKUP($B652,Points_Table[],16,FALSE)</f>
        <v>5</v>
      </c>
      <c r="F652" s="29">
        <f>VLOOKUP($B652,Points_Table[],14,FALSE)</f>
        <v>3</v>
      </c>
    </row>
    <row r="653" spans="2:6" x14ac:dyDescent="0.25">
      <c r="B653" s="36" t="s">
        <v>3047</v>
      </c>
      <c r="C653" s="28" t="s">
        <v>1398</v>
      </c>
      <c r="D653" s="84">
        <f>VLOOKUP($B653,Points_Table[],12,FALSE)</f>
        <v>1</v>
      </c>
      <c r="E653" s="84">
        <f>VLOOKUP($B653,Points_Table[],16,FALSE)</f>
        <v>5</v>
      </c>
      <c r="F653" s="29">
        <f>VLOOKUP($B653,Points_Table[],14,FALSE)</f>
        <v>3</v>
      </c>
    </row>
    <row r="654" spans="2:6" x14ac:dyDescent="0.25">
      <c r="B654" s="36" t="s">
        <v>2836</v>
      </c>
      <c r="C654" s="28" t="s">
        <v>1122</v>
      </c>
      <c r="D654" s="84">
        <f>VLOOKUP($B654,Points_Table[],12,FALSE)</f>
        <v>1</v>
      </c>
      <c r="E654" s="84">
        <f>VLOOKUP($B654,Points_Table[],16,FALSE)</f>
        <v>5</v>
      </c>
      <c r="F654" s="29">
        <f>VLOOKUP($B654,Points_Table[],14,FALSE)</f>
        <v>2</v>
      </c>
    </row>
    <row r="655" spans="2:6" x14ac:dyDescent="0.25">
      <c r="B655" s="36" t="s">
        <v>2986</v>
      </c>
      <c r="C655" s="28" t="s">
        <v>1399</v>
      </c>
      <c r="D655" s="84">
        <f>VLOOKUP($B655,Points_Table[],12,FALSE)</f>
        <v>2</v>
      </c>
      <c r="E655" s="84">
        <f>VLOOKUP($B655,Points_Table[],16,FALSE)</f>
        <v>5</v>
      </c>
      <c r="F655" s="29">
        <f>VLOOKUP($B655,Points_Table[],14,FALSE)</f>
        <v>3</v>
      </c>
    </row>
    <row r="656" spans="2:6" x14ac:dyDescent="0.25">
      <c r="B656" s="36" t="s">
        <v>2808</v>
      </c>
      <c r="C656" s="28" t="s">
        <v>1123</v>
      </c>
      <c r="D656" s="84">
        <f>VLOOKUP($B656,Points_Table[],12,FALSE)</f>
        <v>2</v>
      </c>
      <c r="E656" s="84">
        <f>VLOOKUP($B656,Points_Table[],16,FALSE)</f>
        <v>5</v>
      </c>
      <c r="F656" s="29">
        <f>VLOOKUP($B656,Points_Table[],14,FALSE)</f>
        <v>2</v>
      </c>
    </row>
    <row r="657" spans="2:6" x14ac:dyDescent="0.25">
      <c r="B657" s="36" t="s">
        <v>3292</v>
      </c>
      <c r="C657" s="28" t="s">
        <v>1400</v>
      </c>
      <c r="D657" s="84">
        <f>VLOOKUP($B657,Points_Table[],12,FALSE)</f>
        <v>2</v>
      </c>
      <c r="E657" s="84">
        <f>VLOOKUP($B657,Points_Table[],16,FALSE)</f>
        <v>5</v>
      </c>
      <c r="F657" s="29">
        <f>VLOOKUP($B657,Points_Table[],14,FALSE)</f>
        <v>3</v>
      </c>
    </row>
    <row r="658" spans="2:6" x14ac:dyDescent="0.25">
      <c r="B658" s="36" t="s">
        <v>2987</v>
      </c>
      <c r="C658" s="28" t="s">
        <v>1124</v>
      </c>
      <c r="D658" s="84">
        <f>VLOOKUP($B658,Points_Table[],12,FALSE)</f>
        <v>1</v>
      </c>
      <c r="E658" s="84">
        <f>VLOOKUP($B658,Points_Table[],16,FALSE)</f>
        <v>5</v>
      </c>
      <c r="F658" s="29">
        <f>VLOOKUP($B658,Points_Table[],14,FALSE)</f>
        <v>2</v>
      </c>
    </row>
    <row r="659" spans="2:6" x14ac:dyDescent="0.25">
      <c r="B659" s="36" t="s">
        <v>3135</v>
      </c>
      <c r="C659" s="28" t="s">
        <v>1401</v>
      </c>
      <c r="D659" s="84">
        <f>VLOOKUP($B659,Points_Table[],12,FALSE)</f>
        <v>1</v>
      </c>
      <c r="E659" s="84">
        <f>VLOOKUP($B659,Points_Table[],16,FALSE)</f>
        <v>5</v>
      </c>
      <c r="F659" s="29">
        <f>VLOOKUP($B659,Points_Table[],14,FALSE)</f>
        <v>3</v>
      </c>
    </row>
    <row r="660" spans="2:6" x14ac:dyDescent="0.25">
      <c r="B660" s="36" t="s">
        <v>3081</v>
      </c>
      <c r="C660" s="28" t="s">
        <v>1402</v>
      </c>
      <c r="D660" s="84">
        <f>VLOOKUP($B660,Points_Table[],12,FALSE)</f>
        <v>3</v>
      </c>
      <c r="E660" s="84">
        <f>VLOOKUP($B660,Points_Table[],16,FALSE)</f>
        <v>5</v>
      </c>
      <c r="F660" s="29">
        <f>VLOOKUP($B660,Points_Table[],14,FALSE)</f>
        <v>3</v>
      </c>
    </row>
    <row r="661" spans="2:6" x14ac:dyDescent="0.25">
      <c r="B661" s="36" t="s">
        <v>3035</v>
      </c>
      <c r="C661" s="28" t="s">
        <v>1403</v>
      </c>
      <c r="D661" s="84">
        <f>VLOOKUP($B661,Points_Table[],12,FALSE)</f>
        <v>1</v>
      </c>
      <c r="E661" s="84">
        <f>VLOOKUP($B661,Points_Table[],16,FALSE)</f>
        <v>5</v>
      </c>
      <c r="F661" s="29">
        <f>VLOOKUP($B661,Points_Table[],14,FALSE)</f>
        <v>3</v>
      </c>
    </row>
    <row r="662" spans="2:6" x14ac:dyDescent="0.25">
      <c r="B662" s="36" t="s">
        <v>3334</v>
      </c>
      <c r="C662" s="28" t="s">
        <v>1404</v>
      </c>
      <c r="D662" s="84">
        <f>VLOOKUP($B662,Points_Table[],12,FALSE)</f>
        <v>1</v>
      </c>
      <c r="E662" s="84">
        <f>VLOOKUP($B662,Points_Table[],16,FALSE)</f>
        <v>5</v>
      </c>
      <c r="F662" s="29">
        <f>VLOOKUP($B662,Points_Table[],14,FALSE)</f>
        <v>3</v>
      </c>
    </row>
    <row r="663" spans="2:6" x14ac:dyDescent="0.25">
      <c r="B663" s="36" t="s">
        <v>2943</v>
      </c>
      <c r="C663" s="28" t="s">
        <v>1405</v>
      </c>
      <c r="D663" s="84">
        <f>VLOOKUP($B663,Points_Table[],12,FALSE)</f>
        <v>1</v>
      </c>
      <c r="E663" s="84">
        <f>VLOOKUP($B663,Points_Table[],16,FALSE)</f>
        <v>5</v>
      </c>
      <c r="F663" s="29">
        <f>VLOOKUP($B663,Points_Table[],14,FALSE)</f>
        <v>3</v>
      </c>
    </row>
    <row r="664" spans="2:6" x14ac:dyDescent="0.25">
      <c r="B664" s="36" t="s">
        <v>2822</v>
      </c>
      <c r="C664" s="28" t="s">
        <v>1125</v>
      </c>
      <c r="D664" s="84">
        <f>VLOOKUP($B664,Points_Table[],12,FALSE)</f>
        <v>2</v>
      </c>
      <c r="E664" s="84">
        <f>VLOOKUP($B664,Points_Table[],16,FALSE)</f>
        <v>0</v>
      </c>
      <c r="F664" s="29">
        <f>VLOOKUP($B664,Points_Table[],14,FALSE)</f>
        <v>2</v>
      </c>
    </row>
    <row r="665" spans="2:6" x14ac:dyDescent="0.25">
      <c r="B665" s="36" t="s">
        <v>3089</v>
      </c>
      <c r="C665" s="28" t="s">
        <v>1126</v>
      </c>
      <c r="D665" s="84">
        <f>VLOOKUP($B665,Points_Table[],12,FALSE)</f>
        <v>5</v>
      </c>
      <c r="E665" s="84">
        <f>VLOOKUP($B665,Points_Table[],16,FALSE)</f>
        <v>5</v>
      </c>
      <c r="F665" s="29">
        <f>VLOOKUP($B665,Points_Table[],14,FALSE)</f>
        <v>2</v>
      </c>
    </row>
    <row r="666" spans="2:6" x14ac:dyDescent="0.25">
      <c r="B666" s="36" t="s">
        <v>2859</v>
      </c>
      <c r="C666" s="28" t="s">
        <v>1127</v>
      </c>
      <c r="D666" s="84">
        <f>VLOOKUP($B666,Points_Table[],12,FALSE)</f>
        <v>2</v>
      </c>
      <c r="E666" s="84">
        <f>VLOOKUP($B666,Points_Table[],16,FALSE)</f>
        <v>5</v>
      </c>
      <c r="F666" s="29">
        <f>VLOOKUP($B666,Points_Table[],14,FALSE)</f>
        <v>2</v>
      </c>
    </row>
    <row r="667" spans="2:6" x14ac:dyDescent="0.25">
      <c r="B667" s="36" t="s">
        <v>3345</v>
      </c>
      <c r="C667" s="28" t="s">
        <v>1406</v>
      </c>
      <c r="D667" s="84">
        <f>VLOOKUP($B667,Points_Table[],12,FALSE)</f>
        <v>2</v>
      </c>
      <c r="E667" s="84">
        <f>VLOOKUP($B667,Points_Table[],16,FALSE)</f>
        <v>5</v>
      </c>
      <c r="F667" s="29">
        <f>VLOOKUP($B667,Points_Table[],14,FALSE)</f>
        <v>3</v>
      </c>
    </row>
    <row r="668" spans="2:6" x14ac:dyDescent="0.25">
      <c r="B668" s="36" t="s">
        <v>3141</v>
      </c>
      <c r="C668" s="28" t="s">
        <v>1407</v>
      </c>
      <c r="D668" s="84">
        <f>VLOOKUP($B668,Points_Table[],12,FALSE)</f>
        <v>1</v>
      </c>
      <c r="E668" s="84">
        <f>VLOOKUP($B668,Points_Table[],16,FALSE)</f>
        <v>5</v>
      </c>
      <c r="F668" s="29">
        <f>VLOOKUP($B668,Points_Table[],14,FALSE)</f>
        <v>3</v>
      </c>
    </row>
    <row r="669" spans="2:6" x14ac:dyDescent="0.25">
      <c r="B669" s="36" t="s">
        <v>3132</v>
      </c>
      <c r="C669" s="28" t="s">
        <v>1128</v>
      </c>
      <c r="D669" s="84">
        <f>VLOOKUP($B669,Points_Table[],12,FALSE)</f>
        <v>1</v>
      </c>
      <c r="E669" s="84">
        <f>VLOOKUP($B669,Points_Table[],16,FALSE)</f>
        <v>5</v>
      </c>
      <c r="F669" s="29">
        <f>VLOOKUP($B669,Points_Table[],14,FALSE)</f>
        <v>2</v>
      </c>
    </row>
    <row r="670" spans="2:6" x14ac:dyDescent="0.25">
      <c r="B670" s="36" t="s">
        <v>2953</v>
      </c>
      <c r="C670" s="28" t="s">
        <v>1129</v>
      </c>
      <c r="D670" s="84">
        <f>VLOOKUP($B670,Points_Table[],12,FALSE)</f>
        <v>1</v>
      </c>
      <c r="E670" s="84">
        <f>VLOOKUP($B670,Points_Table[],16,FALSE)</f>
        <v>5</v>
      </c>
      <c r="F670" s="29">
        <f>VLOOKUP($B670,Points_Table[],14,FALSE)</f>
        <v>2</v>
      </c>
    </row>
    <row r="671" spans="2:6" x14ac:dyDescent="0.25">
      <c r="B671" s="36" t="s">
        <v>3048</v>
      </c>
      <c r="C671" s="28" t="s">
        <v>1130</v>
      </c>
      <c r="D671" s="84">
        <f>VLOOKUP($B671,Points_Table[],12,FALSE)</f>
        <v>1</v>
      </c>
      <c r="E671" s="84">
        <f>VLOOKUP($B671,Points_Table[],16,FALSE)</f>
        <v>5</v>
      </c>
      <c r="F671" s="29">
        <f>VLOOKUP($B671,Points_Table[],14,FALSE)</f>
        <v>1</v>
      </c>
    </row>
    <row r="672" spans="2:6" x14ac:dyDescent="0.25">
      <c r="B672" s="36" t="s">
        <v>2962</v>
      </c>
      <c r="C672" s="28" t="s">
        <v>1408</v>
      </c>
      <c r="D672" s="84">
        <f>VLOOKUP($B672,Points_Table[],12,FALSE)</f>
        <v>2</v>
      </c>
      <c r="E672" s="84">
        <f>VLOOKUP($B672,Points_Table[],16,FALSE)</f>
        <v>5</v>
      </c>
      <c r="F672" s="29">
        <f>VLOOKUP($B672,Points_Table[],14,FALSE)</f>
        <v>3</v>
      </c>
    </row>
    <row r="673" spans="2:6" x14ac:dyDescent="0.25">
      <c r="B673" s="36" t="s">
        <v>3463</v>
      </c>
      <c r="C673" s="28" t="s">
        <v>1409</v>
      </c>
      <c r="D673" s="84">
        <f>VLOOKUP($B673,Points_Table[],12,FALSE)</f>
        <v>4</v>
      </c>
      <c r="E673" s="84">
        <f>VLOOKUP($B673,Points_Table[],16,FALSE)</f>
        <v>5</v>
      </c>
      <c r="F673" s="29">
        <f>VLOOKUP($B673,Points_Table[],14,FALSE)</f>
        <v>3</v>
      </c>
    </row>
    <row r="674" spans="2:6" x14ac:dyDescent="0.25">
      <c r="B674" s="36" t="s">
        <v>3409</v>
      </c>
      <c r="C674" s="28" t="s">
        <v>1131</v>
      </c>
      <c r="D674" s="84">
        <f>VLOOKUP($B674,Points_Table[],12,FALSE)</f>
        <v>2</v>
      </c>
      <c r="E674" s="84">
        <f>VLOOKUP($B674,Points_Table[],16,FALSE)</f>
        <v>5</v>
      </c>
      <c r="F674" s="29">
        <f>VLOOKUP($B674,Points_Table[],14,FALSE)</f>
        <v>2</v>
      </c>
    </row>
    <row r="675" spans="2:6" x14ac:dyDescent="0.25">
      <c r="B675" s="36" t="s">
        <v>3134</v>
      </c>
      <c r="C675" s="28" t="s">
        <v>1132</v>
      </c>
      <c r="D675" s="84">
        <f>VLOOKUP($B675,Points_Table[],12,FALSE)</f>
        <v>1</v>
      </c>
      <c r="E675" s="84">
        <f>VLOOKUP($B675,Points_Table[],16,FALSE)</f>
        <v>5</v>
      </c>
      <c r="F675" s="29">
        <f>VLOOKUP($B675,Points_Table[],14,FALSE)</f>
        <v>1</v>
      </c>
    </row>
    <row r="676" spans="2:6" x14ac:dyDescent="0.25">
      <c r="B676" s="36" t="s">
        <v>2805</v>
      </c>
      <c r="C676" s="28" t="s">
        <v>1133</v>
      </c>
      <c r="D676" s="84">
        <f>VLOOKUP($B676,Points_Table[],12,FALSE)</f>
        <v>2</v>
      </c>
      <c r="E676" s="84">
        <f>VLOOKUP($B676,Points_Table[],16,FALSE)</f>
        <v>5</v>
      </c>
      <c r="F676" s="29">
        <f>VLOOKUP($B676,Points_Table[],14,FALSE)</f>
        <v>2</v>
      </c>
    </row>
    <row r="677" spans="2:6" x14ac:dyDescent="0.25">
      <c r="B677" s="36" t="s">
        <v>2817</v>
      </c>
      <c r="C677" s="28" t="s">
        <v>1134</v>
      </c>
      <c r="D677" s="84">
        <f>VLOOKUP($B677,Points_Table[],12,FALSE)</f>
        <v>2</v>
      </c>
      <c r="E677" s="84">
        <f>VLOOKUP($B677,Points_Table[],16,FALSE)</f>
        <v>5</v>
      </c>
      <c r="F677" s="29">
        <f>VLOOKUP($B677,Points_Table[],14,FALSE)</f>
        <v>2</v>
      </c>
    </row>
    <row r="678" spans="2:6" x14ac:dyDescent="0.25">
      <c r="B678" s="36" t="s">
        <v>3309</v>
      </c>
      <c r="C678" s="28" t="s">
        <v>1135</v>
      </c>
      <c r="D678" s="84">
        <f>VLOOKUP($B678,Points_Table[],12,FALSE)</f>
        <v>3</v>
      </c>
      <c r="E678" s="84">
        <f>VLOOKUP($B678,Points_Table[],16,FALSE)</f>
        <v>5</v>
      </c>
      <c r="F678" s="29">
        <f>VLOOKUP($B678,Points_Table[],14,FALSE)</f>
        <v>2</v>
      </c>
    </row>
    <row r="679" spans="2:6" x14ac:dyDescent="0.25">
      <c r="B679" s="36" t="s">
        <v>3418</v>
      </c>
      <c r="C679" s="28" t="s">
        <v>1136</v>
      </c>
      <c r="D679" s="84">
        <f>VLOOKUP($B679,Points_Table[],12,FALSE)</f>
        <v>2</v>
      </c>
      <c r="E679" s="84">
        <f>VLOOKUP($B679,Points_Table[],16,FALSE)</f>
        <v>5</v>
      </c>
      <c r="F679" s="29">
        <f>VLOOKUP($B679,Points_Table[],14,FALSE)</f>
        <v>2</v>
      </c>
    </row>
    <row r="680" spans="2:6" x14ac:dyDescent="0.25">
      <c r="B680" s="36" t="s">
        <v>2918</v>
      </c>
      <c r="C680" s="28" t="s">
        <v>1410</v>
      </c>
      <c r="D680" s="84">
        <f>VLOOKUP($B680,Points_Table[],12,FALSE)</f>
        <v>1</v>
      </c>
      <c r="E680" s="84">
        <f>VLOOKUP($B680,Points_Table[],16,FALSE)</f>
        <v>5</v>
      </c>
      <c r="F680" s="29">
        <f>VLOOKUP($B680,Points_Table[],14,FALSE)</f>
        <v>3</v>
      </c>
    </row>
    <row r="681" spans="2:6" x14ac:dyDescent="0.25">
      <c r="B681" s="36" t="s">
        <v>2954</v>
      </c>
      <c r="C681" s="28" t="s">
        <v>1137</v>
      </c>
      <c r="D681" s="84">
        <f>VLOOKUP($B681,Points_Table[],12,FALSE)</f>
        <v>2</v>
      </c>
      <c r="E681" s="84">
        <f>VLOOKUP($B681,Points_Table[],16,FALSE)</f>
        <v>5</v>
      </c>
      <c r="F681" s="29">
        <f>VLOOKUP($B681,Points_Table[],14,FALSE)</f>
        <v>2</v>
      </c>
    </row>
    <row r="682" spans="2:6" x14ac:dyDescent="0.25">
      <c r="B682" s="36" t="s">
        <v>3119</v>
      </c>
      <c r="C682" s="28" t="s">
        <v>1138</v>
      </c>
      <c r="D682" s="84">
        <f>VLOOKUP($B682,Points_Table[],12,FALSE)</f>
        <v>1</v>
      </c>
      <c r="E682" s="84">
        <f>VLOOKUP($B682,Points_Table[],16,FALSE)</f>
        <v>3</v>
      </c>
      <c r="F682" s="29">
        <f>VLOOKUP($B682,Points_Table[],14,FALSE)</f>
        <v>2</v>
      </c>
    </row>
    <row r="683" spans="2:6" x14ac:dyDescent="0.25">
      <c r="B683" s="36" t="s">
        <v>2981</v>
      </c>
      <c r="C683" s="28" t="s">
        <v>1411</v>
      </c>
      <c r="D683" s="84">
        <f>VLOOKUP($B683,Points_Table[],12,FALSE)</f>
        <v>2</v>
      </c>
      <c r="E683" s="84">
        <f>VLOOKUP($B683,Points_Table[],16,FALSE)</f>
        <v>5</v>
      </c>
      <c r="F683" s="29">
        <f>VLOOKUP($B683,Points_Table[],14,FALSE)</f>
        <v>3</v>
      </c>
    </row>
    <row r="684" spans="2:6" x14ac:dyDescent="0.25">
      <c r="B684" s="36" t="s">
        <v>2821</v>
      </c>
      <c r="C684" s="28" t="s">
        <v>1139</v>
      </c>
      <c r="D684" s="84">
        <f>VLOOKUP($B684,Points_Table[],12,FALSE)</f>
        <v>2</v>
      </c>
      <c r="E684" s="84">
        <f>VLOOKUP($B684,Points_Table[],16,FALSE)</f>
        <v>5</v>
      </c>
      <c r="F684" s="29">
        <f>VLOOKUP($B684,Points_Table[],14,FALSE)</f>
        <v>2</v>
      </c>
    </row>
    <row r="685" spans="2:6" x14ac:dyDescent="0.25">
      <c r="B685" s="36" t="s">
        <v>3204</v>
      </c>
      <c r="C685" s="28" t="s">
        <v>1140</v>
      </c>
      <c r="D685" s="84">
        <f>VLOOKUP($B685,Points_Table[],12,FALSE)</f>
        <v>2</v>
      </c>
      <c r="E685" s="84">
        <f>VLOOKUP($B685,Points_Table[],16,FALSE)</f>
        <v>5</v>
      </c>
      <c r="F685" s="29">
        <f>VLOOKUP($B685,Points_Table[],14,FALSE)</f>
        <v>2</v>
      </c>
    </row>
    <row r="686" spans="2:6" x14ac:dyDescent="0.25">
      <c r="B686" s="36" t="s">
        <v>3298</v>
      </c>
      <c r="C686" s="28" t="s">
        <v>1141</v>
      </c>
      <c r="D686" s="84">
        <f>VLOOKUP($B686,Points_Table[],12,FALSE)</f>
        <v>5</v>
      </c>
      <c r="E686" s="84">
        <f>VLOOKUP($B686,Points_Table[],16,FALSE)</f>
        <v>5</v>
      </c>
      <c r="F686" s="29">
        <f>VLOOKUP($B686,Points_Table[],14,FALSE)</f>
        <v>2</v>
      </c>
    </row>
    <row r="687" spans="2:6" x14ac:dyDescent="0.25">
      <c r="B687" s="36" t="s">
        <v>3217</v>
      </c>
      <c r="C687" s="28" t="s">
        <v>1412</v>
      </c>
      <c r="D687" s="84">
        <f>VLOOKUP($B687,Points_Table[],12,FALSE)</f>
        <v>1</v>
      </c>
      <c r="E687" s="84">
        <f>VLOOKUP($B687,Points_Table[],16,FALSE)</f>
        <v>5</v>
      </c>
      <c r="F687" s="29">
        <f>VLOOKUP($B687,Points_Table[],14,FALSE)</f>
        <v>3</v>
      </c>
    </row>
    <row r="688" spans="2:6" x14ac:dyDescent="0.25">
      <c r="B688" s="36" t="s">
        <v>3469</v>
      </c>
      <c r="C688" s="28" t="s">
        <v>1142</v>
      </c>
      <c r="D688" s="84">
        <f>VLOOKUP($B688,Points_Table[],12,FALSE)</f>
        <v>2</v>
      </c>
      <c r="E688" s="84">
        <f>VLOOKUP($B688,Points_Table[],16,FALSE)</f>
        <v>5</v>
      </c>
      <c r="F688" s="29">
        <f>VLOOKUP($B688,Points_Table[],14,FALSE)</f>
        <v>3</v>
      </c>
    </row>
    <row r="689" spans="2:6" x14ac:dyDescent="0.25">
      <c r="B689" s="36" t="s">
        <v>3464</v>
      </c>
      <c r="C689" s="28" t="s">
        <v>1143</v>
      </c>
      <c r="D689" s="84">
        <f>VLOOKUP($B689,Points_Table[],12,FALSE)</f>
        <v>5</v>
      </c>
      <c r="E689" s="84">
        <f>VLOOKUP($B689,Points_Table[],16,FALSE)</f>
        <v>1</v>
      </c>
      <c r="F689" s="29">
        <f>VLOOKUP($B689,Points_Table[],14,FALSE)</f>
        <v>2</v>
      </c>
    </row>
    <row r="690" spans="2:6" x14ac:dyDescent="0.25">
      <c r="B690" s="36" t="s">
        <v>3020</v>
      </c>
      <c r="C690" s="28" t="s">
        <v>1144</v>
      </c>
      <c r="D690" s="84">
        <f>VLOOKUP($B690,Points_Table[],12,FALSE)</f>
        <v>1</v>
      </c>
      <c r="E690" s="84">
        <f>VLOOKUP($B690,Points_Table[],16,FALSE)</f>
        <v>5</v>
      </c>
      <c r="F690" s="29">
        <f>VLOOKUP($B690,Points_Table[],14,FALSE)</f>
        <v>2</v>
      </c>
    </row>
    <row r="691" spans="2:6" x14ac:dyDescent="0.25">
      <c r="B691" s="36" t="s">
        <v>2834</v>
      </c>
      <c r="C691" s="28" t="s">
        <v>1145</v>
      </c>
      <c r="D691" s="84">
        <f>VLOOKUP($B691,Points_Table[],12,FALSE)</f>
        <v>2</v>
      </c>
      <c r="E691" s="84">
        <f>VLOOKUP($B691,Points_Table[],16,FALSE)</f>
        <v>5</v>
      </c>
      <c r="F691" s="29">
        <f>VLOOKUP($B691,Points_Table[],14,FALSE)</f>
        <v>2</v>
      </c>
    </row>
    <row r="692" spans="2:6" x14ac:dyDescent="0.25">
      <c r="B692" s="36" t="s">
        <v>3466</v>
      </c>
      <c r="C692" s="28" t="s">
        <v>1413</v>
      </c>
      <c r="D692" s="84">
        <f>VLOOKUP($B692,Points_Table[],12,FALSE)</f>
        <v>1</v>
      </c>
      <c r="E692" s="84">
        <f>VLOOKUP($B692,Points_Table[],16,FALSE)</f>
        <v>5</v>
      </c>
      <c r="F692" s="29">
        <f>VLOOKUP($B692,Points_Table[],14,FALSE)</f>
        <v>3</v>
      </c>
    </row>
    <row r="693" spans="2:6" ht="8.25" customHeight="1" x14ac:dyDescent="0.25"/>
    <row r="694" spans="2:6" hidden="1" x14ac:dyDescent="0.25"/>
    <row r="695" spans="2:6" hidden="1" x14ac:dyDescent="0.25"/>
  </sheetData>
  <sheetProtection password="E4BC" sheet="1" objects="1" scenarios="1"/>
  <autoFilter ref="B2:F2" xr:uid="{D5AF4D63-4DB8-44DB-ABBC-0843E37B2D14}"/>
  <pageMargins left="0.7" right="0.7" top="0.75" bottom="0.75" header="0.3" footer="0.3"/>
  <pageSetup scale="88"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564A15-AF1C-455D-99CD-4D3E9D18DF03}">
  <dimension ref="A1:J7"/>
  <sheetViews>
    <sheetView workbookViewId="0"/>
  </sheetViews>
  <sheetFormatPr defaultRowHeight="15" x14ac:dyDescent="0.25"/>
  <cols>
    <col min="10" max="10" width="9.7109375" customWidth="1"/>
  </cols>
  <sheetData>
    <row r="1" spans="1:10" x14ac:dyDescent="0.25">
      <c r="A1" t="s">
        <v>3483</v>
      </c>
      <c r="B1" s="41" t="s">
        <v>79</v>
      </c>
      <c r="C1" s="12" t="s">
        <v>80</v>
      </c>
      <c r="D1" s="98" t="s">
        <v>86</v>
      </c>
      <c r="E1" s="12" t="s">
        <v>88</v>
      </c>
      <c r="F1" s="12" t="s">
        <v>89</v>
      </c>
      <c r="G1" s="12" t="s">
        <v>3480</v>
      </c>
      <c r="H1" s="12" t="s">
        <v>1414</v>
      </c>
      <c r="I1" s="12" t="s">
        <v>3481</v>
      </c>
      <c r="J1" s="12" t="s">
        <v>3482</v>
      </c>
    </row>
    <row r="2" spans="1:10" x14ac:dyDescent="0.25">
      <c r="A2" s="13" t="s">
        <v>81</v>
      </c>
      <c r="B2">
        <v>2</v>
      </c>
      <c r="C2" s="13">
        <v>3</v>
      </c>
      <c r="D2">
        <v>4</v>
      </c>
      <c r="E2" s="13">
        <v>5</v>
      </c>
      <c r="F2" s="13">
        <v>6</v>
      </c>
      <c r="G2" s="13">
        <v>7</v>
      </c>
      <c r="H2" s="13">
        <v>8</v>
      </c>
      <c r="I2" s="13">
        <v>9</v>
      </c>
      <c r="J2" s="13">
        <v>10</v>
      </c>
    </row>
    <row r="3" spans="1:10" x14ac:dyDescent="0.25">
      <c r="A3" s="13" t="s">
        <v>74</v>
      </c>
      <c r="B3">
        <v>1.5</v>
      </c>
      <c r="C3" s="13">
        <v>2.25</v>
      </c>
      <c r="D3">
        <v>3</v>
      </c>
      <c r="E3" s="13">
        <v>3.75</v>
      </c>
      <c r="F3" s="13">
        <v>4.5</v>
      </c>
      <c r="G3" s="13">
        <v>5.25</v>
      </c>
      <c r="H3" s="13">
        <v>6</v>
      </c>
      <c r="I3" s="13">
        <v>6.5</v>
      </c>
      <c r="J3" s="13">
        <v>7.25</v>
      </c>
    </row>
    <row r="4" spans="1:10" x14ac:dyDescent="0.25">
      <c r="A4" s="13" t="s">
        <v>75</v>
      </c>
      <c r="B4">
        <v>1</v>
      </c>
      <c r="C4" s="13">
        <v>1.5</v>
      </c>
      <c r="D4">
        <v>2</v>
      </c>
      <c r="E4" s="13">
        <v>2.5</v>
      </c>
      <c r="F4" s="13">
        <v>3</v>
      </c>
      <c r="G4" s="13">
        <v>3.5</v>
      </c>
      <c r="H4" s="13">
        <v>4</v>
      </c>
      <c r="I4" s="13">
        <v>4.5</v>
      </c>
      <c r="J4" s="13">
        <v>5</v>
      </c>
    </row>
    <row r="5" spans="1:10" x14ac:dyDescent="0.25">
      <c r="A5" s="13" t="s">
        <v>76</v>
      </c>
      <c r="B5">
        <v>0.5</v>
      </c>
      <c r="C5" s="13">
        <v>0.75</v>
      </c>
      <c r="D5">
        <v>1</v>
      </c>
      <c r="E5" s="13">
        <v>1.25</v>
      </c>
      <c r="F5" s="13">
        <v>1.5</v>
      </c>
      <c r="G5" s="13">
        <v>1.75</v>
      </c>
      <c r="H5" s="13">
        <v>2</v>
      </c>
      <c r="I5" s="13">
        <v>2.25</v>
      </c>
      <c r="J5" s="13">
        <v>2.5</v>
      </c>
    </row>
    <row r="6" spans="1:10" x14ac:dyDescent="0.25">
      <c r="A6" s="13" t="s">
        <v>77</v>
      </c>
      <c r="B6">
        <v>0</v>
      </c>
      <c r="C6" s="13">
        <v>0</v>
      </c>
      <c r="D6" s="13">
        <v>0</v>
      </c>
      <c r="E6" s="13">
        <v>0</v>
      </c>
      <c r="F6" s="13">
        <v>0</v>
      </c>
      <c r="G6" s="13">
        <v>0</v>
      </c>
      <c r="H6" s="13">
        <v>0</v>
      </c>
      <c r="I6" s="13">
        <v>0</v>
      </c>
      <c r="J6" s="13">
        <v>0</v>
      </c>
    </row>
    <row r="7" spans="1:10" x14ac:dyDescent="0.25">
      <c r="A7" s="13" t="s">
        <v>85</v>
      </c>
      <c r="B7" s="13" t="s">
        <v>2071</v>
      </c>
      <c r="C7" s="13" t="s">
        <v>2071</v>
      </c>
      <c r="D7" s="13" t="s">
        <v>2071</v>
      </c>
      <c r="E7" s="13" t="s">
        <v>2071</v>
      </c>
      <c r="F7" s="13" t="s">
        <v>2071</v>
      </c>
      <c r="G7" s="13" t="s">
        <v>2071</v>
      </c>
      <c r="H7" s="13" t="s">
        <v>2071</v>
      </c>
      <c r="I7" s="13" t="s">
        <v>2071</v>
      </c>
      <c r="J7" s="13" t="s">
        <v>2071</v>
      </c>
    </row>
  </sheetData>
  <pageMargins left="0.7" right="0.7" top="0.75" bottom="0.75" header="0.3" footer="0.3"/>
  <pageSetup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ACCB82-DEAC-4B8E-9DFF-EFDDC9FA8A79}">
  <dimension ref="A1:U691"/>
  <sheetViews>
    <sheetView topLeftCell="C1" workbookViewId="0">
      <selection activeCell="C1" sqref="C1"/>
    </sheetView>
  </sheetViews>
  <sheetFormatPr defaultRowHeight="15" x14ac:dyDescent="0.25"/>
  <cols>
    <col min="1" max="1" width="16.140625" hidden="1" customWidth="1"/>
    <col min="2" max="2" width="15.140625" hidden="1" customWidth="1"/>
    <col min="3" max="3" width="45.5703125" style="35" customWidth="1"/>
    <col min="4" max="4" width="10.140625" hidden="1" customWidth="1"/>
    <col min="5" max="5" width="8.42578125" customWidth="1"/>
    <col min="6" max="6" width="10.42578125" customWidth="1"/>
    <col min="7" max="7" width="9" customWidth="1"/>
    <col min="8" max="8" width="9.5703125" bestFit="1" customWidth="1"/>
    <col min="9" max="9" width="11.42578125" bestFit="1" customWidth="1"/>
    <col min="10" max="11" width="11.140625" bestFit="1" customWidth="1"/>
    <col min="12" max="12" width="8.85546875" customWidth="1"/>
    <col min="13" max="13" width="12.28515625" bestFit="1" customWidth="1"/>
    <col min="14" max="14" width="10.7109375" customWidth="1"/>
    <col min="15" max="15" width="16" bestFit="1" customWidth="1"/>
    <col min="16" max="16" width="13.140625" customWidth="1"/>
    <col min="17" max="17" width="3.28515625" customWidth="1"/>
    <col min="18" max="18" width="8.7109375" customWidth="1"/>
    <col min="19" max="19" width="26.42578125" bestFit="1" customWidth="1"/>
    <col min="20" max="20" width="6.5703125" bestFit="1" customWidth="1"/>
    <col min="21" max="21" width="9.5703125" bestFit="1" customWidth="1"/>
    <col min="22" max="22" width="2" bestFit="1" customWidth="1"/>
  </cols>
  <sheetData>
    <row r="1" spans="1:21" x14ac:dyDescent="0.25">
      <c r="B1" s="74"/>
      <c r="C1" s="96" t="s">
        <v>3477</v>
      </c>
      <c r="D1" s="74"/>
      <c r="E1" s="74"/>
      <c r="F1" s="74"/>
      <c r="G1" s="74"/>
      <c r="H1" s="74"/>
      <c r="I1" s="74"/>
      <c r="J1" s="74"/>
      <c r="K1" s="74"/>
      <c r="L1" s="74"/>
      <c r="M1" s="74"/>
      <c r="N1" s="74"/>
      <c r="O1" s="74"/>
    </row>
    <row r="2" spans="1:21" ht="45" x14ac:dyDescent="0.25">
      <c r="A2" s="82" t="s">
        <v>2766</v>
      </c>
      <c r="B2" s="82" t="s">
        <v>2073</v>
      </c>
      <c r="C2" s="83" t="s">
        <v>2074</v>
      </c>
      <c r="D2" s="83" t="s">
        <v>2075</v>
      </c>
      <c r="E2" s="83" t="s">
        <v>2076</v>
      </c>
      <c r="F2" s="83" t="s">
        <v>2077</v>
      </c>
      <c r="G2" s="83" t="s">
        <v>2784</v>
      </c>
      <c r="H2" s="83" t="s">
        <v>2768</v>
      </c>
      <c r="I2" s="83" t="s">
        <v>2785</v>
      </c>
      <c r="J2" s="83" t="s">
        <v>2769</v>
      </c>
      <c r="K2" s="83" t="s">
        <v>2772</v>
      </c>
      <c r="L2" s="89" t="s">
        <v>3474</v>
      </c>
      <c r="M2" s="82" t="s">
        <v>2775</v>
      </c>
      <c r="N2" s="87" t="s">
        <v>2783</v>
      </c>
      <c r="O2" s="83" t="s">
        <v>3475</v>
      </c>
      <c r="P2" s="89" t="s">
        <v>3476</v>
      </c>
      <c r="R2" s="92" t="s">
        <v>2070</v>
      </c>
      <c r="S2" s="93"/>
      <c r="T2" s="93"/>
      <c r="U2" s="93"/>
    </row>
    <row r="3" spans="1:21" ht="15" customHeight="1" x14ac:dyDescent="0.25">
      <c r="A3" t="str">
        <f>LEFT(B3,6)</f>
        <v>010100</v>
      </c>
      <c r="B3" s="68" t="s">
        <v>2078</v>
      </c>
      <c r="C3" s="71" t="s">
        <v>728</v>
      </c>
      <c r="D3" s="69">
        <v>2018</v>
      </c>
      <c r="E3" s="69">
        <v>12</v>
      </c>
      <c r="F3" s="69">
        <v>70</v>
      </c>
      <c r="G3">
        <f>IFERROR(VLOOKUP(_xlfn.NUMBERVALUE($A3),PKRFP1!$A:$I,6,FALSE),"N/A")</f>
        <v>1.925</v>
      </c>
      <c r="H3">
        <f>IFERROR(VLOOKUP(_xlfn.NUMBERVALUE($A3),PKRFP1!$A:$I,5,FALSE),"N/A")</f>
        <v>3</v>
      </c>
      <c r="I3">
        <f>IF(AND(ISNUMBER(Points_Table[[#This Row],[May 2019 NRI]]),ISNUMBER(Points_Table[[#This Row],[2008 NRC]]),OR(H3&lt;=4,G3&gt;=$T$17)),1,0)</f>
        <v>1</v>
      </c>
      <c r="J3">
        <f t="shared" ref="J3:J66" si="0">INDEX($T$5:$T$8,MATCH(E3,$S$5:$S$8,1)+1)</f>
        <v>2</v>
      </c>
      <c r="K3">
        <f t="shared" ref="K3:K66" si="1">INDEX($T$12:$T$15,MATCH(F3,$S$12:$S$15,1)+1)</f>
        <v>2</v>
      </c>
      <c r="L3" s="90">
        <f>Points_Table[[#This Row],[Ec Dis Points]]+Points_Table[[#This Row],[ELL Points]]</f>
        <v>4</v>
      </c>
      <c r="M3">
        <f>IFERROR(VLOOKUP(_xlfn.NUMBERVALUE($A3),PKRFP1!$A:$L,12,FALSE),"N/A")</f>
        <v>1</v>
      </c>
      <c r="N3" s="88">
        <f>IF(AND(M3=0,I3=1),1,IF(I3=1,2,3))</f>
        <v>2</v>
      </c>
      <c r="O3" s="94">
        <f>IFERROR(VLOOKUP(_xlfn.NUMBERVALUE($A3),'% Served'!$A:$L,12,FALSE),"N/A")</f>
        <v>1</v>
      </c>
      <c r="P3" s="90">
        <f>INDEX('Need Points'!$T$21:$T$26,IF(Points_Table[[#This Row],[% Served 3yr Average]]="N/A",6,MATCH(Points_Table[[#This Row],[% Served 3yr Average]],'Need Points'!$S$21:$S$26,1)+1))</f>
        <v>5</v>
      </c>
      <c r="R3" s="80" t="s">
        <v>2769</v>
      </c>
      <c r="S3" s="78"/>
      <c r="T3" s="78"/>
      <c r="U3" s="79"/>
    </row>
    <row r="4" spans="1:21" x14ac:dyDescent="0.25">
      <c r="A4" t="str">
        <f t="shared" ref="A4:A67" si="2">LEFT(B4,6)</f>
        <v>010201</v>
      </c>
      <c r="B4" s="68" t="s">
        <v>2079</v>
      </c>
      <c r="C4" s="71" t="s">
        <v>757</v>
      </c>
      <c r="D4" s="69">
        <v>2018</v>
      </c>
      <c r="E4" s="69">
        <v>0</v>
      </c>
      <c r="F4" s="69">
        <v>40</v>
      </c>
      <c r="G4">
        <f>IFERROR(VLOOKUP(_xlfn.NUMBERVALUE($A4),PKRFP1!$A:$I,6,FALSE),"N/A")</f>
        <v>1.415</v>
      </c>
      <c r="H4">
        <f>IFERROR(VLOOKUP(_xlfn.NUMBERVALUE($A4),PKRFP1!$A:$I,5,FALSE),"N/A")</f>
        <v>5</v>
      </c>
      <c r="I4">
        <f>IF(AND(ISNUMBER(Points_Table[[#This Row],[May 2019 NRI]]),ISNUMBER(Points_Table[[#This Row],[2008 NRC]]),OR(H4&lt;=4,G4&gt;=$T$17)),1,0)</f>
        <v>1</v>
      </c>
      <c r="J4">
        <f t="shared" si="0"/>
        <v>0</v>
      </c>
      <c r="K4">
        <f t="shared" si="1"/>
        <v>1</v>
      </c>
      <c r="L4" s="90">
        <f>Points_Table[[#This Row],[Ec Dis Points]]+Points_Table[[#This Row],[ELL Points]]</f>
        <v>1</v>
      </c>
      <c r="M4">
        <f>IFERROR(VLOOKUP(_xlfn.NUMBERVALUE($A4),PKRFP1!$A:$L,12,FALSE),"N/A")</f>
        <v>1</v>
      </c>
      <c r="N4" s="88">
        <f t="shared" ref="N4:N67" si="3">IF(AND(M4=0,I4=1),1,IF(I4=1,2,3))</f>
        <v>2</v>
      </c>
      <c r="O4" s="94">
        <f>IFERROR(VLOOKUP(_xlfn.NUMBERVALUE($A4),'% Served'!$A:$L,12,FALSE),"N/A")</f>
        <v>1</v>
      </c>
      <c r="P4" s="90">
        <f>INDEX('Need Points'!$T$21:$T$26,IF(Points_Table[[#This Row],[% Served 3yr Average]]="N/A",6,MATCH(Points_Table[[#This Row],[% Served 3yr Average]],'Need Points'!$S$21:$S$26,1)+1))</f>
        <v>5</v>
      </c>
      <c r="R4" t="s">
        <v>2066</v>
      </c>
      <c r="S4" t="s">
        <v>2068</v>
      </c>
      <c r="T4" t="s">
        <v>2067</v>
      </c>
      <c r="U4" t="s">
        <v>2770</v>
      </c>
    </row>
    <row r="5" spans="1:21" x14ac:dyDescent="0.25">
      <c r="A5" t="str">
        <f t="shared" si="2"/>
        <v>010306</v>
      </c>
      <c r="B5" s="68" t="s">
        <v>2080</v>
      </c>
      <c r="C5" s="71" t="s">
        <v>1163</v>
      </c>
      <c r="D5" s="69">
        <v>2018</v>
      </c>
      <c r="E5" s="69">
        <v>1</v>
      </c>
      <c r="F5" s="69">
        <v>14</v>
      </c>
      <c r="G5">
        <f>IFERROR(VLOOKUP(_xlfn.NUMBERVALUE($A5),PKRFP1!$A:$I,6,FALSE),"N/A")</f>
        <v>0.193</v>
      </c>
      <c r="H5">
        <f>IFERROR(VLOOKUP(_xlfn.NUMBERVALUE($A5),PKRFP1!$A:$I,5,FALSE),"N/A")</f>
        <v>6</v>
      </c>
      <c r="I5">
        <f>IF(AND(ISNUMBER(Points_Table[[#This Row],[May 2019 NRI]]),ISNUMBER(Points_Table[[#This Row],[2008 NRC]]),OR(H5&lt;=4,G5&gt;=$T$17)),1,0)</f>
        <v>0</v>
      </c>
      <c r="J5">
        <f t="shared" si="0"/>
        <v>0</v>
      </c>
      <c r="K5">
        <f t="shared" si="1"/>
        <v>1</v>
      </c>
      <c r="L5" s="90">
        <f>Points_Table[[#This Row],[Ec Dis Points]]+Points_Table[[#This Row],[ELL Points]]</f>
        <v>1</v>
      </c>
      <c r="M5">
        <f>IFERROR(VLOOKUP(_xlfn.NUMBERVALUE($A5),PKRFP1!$A:$L,12,FALSE),"N/A")</f>
        <v>0</v>
      </c>
      <c r="N5" s="88">
        <f t="shared" si="3"/>
        <v>3</v>
      </c>
      <c r="O5" s="94" t="str">
        <f>IFERROR(VLOOKUP(_xlfn.NUMBERVALUE($A5),'% Served'!$A:$L,12,FALSE),"N/A")</f>
        <v>N/A</v>
      </c>
      <c r="P5" s="90">
        <f>INDEX('Need Points'!$T$21:$T$26,IF(Points_Table[[#This Row],[% Served 3yr Average]]="N/A",6,MATCH(Points_Table[[#This Row],[% Served 3yr Average]],'Need Points'!$S$21:$S$26,1)+1))</f>
        <v>5</v>
      </c>
      <c r="R5" s="73">
        <f>S5</f>
        <v>0</v>
      </c>
      <c r="S5" s="72">
        <v>0</v>
      </c>
      <c r="T5" s="64">
        <v>0</v>
      </c>
      <c r="U5">
        <f>COUNTIFS(E:E,S5)</f>
        <v>264</v>
      </c>
    </row>
    <row r="6" spans="1:21" x14ac:dyDescent="0.25">
      <c r="A6" t="str">
        <f t="shared" si="2"/>
        <v>010402</v>
      </c>
      <c r="B6" s="68" t="s">
        <v>2081</v>
      </c>
      <c r="C6" s="71" t="s">
        <v>1039</v>
      </c>
      <c r="D6" s="69">
        <v>2018</v>
      </c>
      <c r="E6" s="69">
        <v>0</v>
      </c>
      <c r="F6" s="69">
        <v>44</v>
      </c>
      <c r="G6">
        <f>IFERROR(VLOOKUP(_xlfn.NUMBERVALUE($A6),PKRFP1!$A:$I,6,FALSE),"N/A")</f>
        <v>0.86799999999999999</v>
      </c>
      <c r="H6">
        <f>IFERROR(VLOOKUP(_xlfn.NUMBERVALUE($A6),PKRFP1!$A:$I,5,FALSE),"N/A")</f>
        <v>5</v>
      </c>
      <c r="I6">
        <f>IF(AND(ISNUMBER(Points_Table[[#This Row],[May 2019 NRI]]),ISNUMBER(Points_Table[[#This Row],[2008 NRC]]),OR(H6&lt;=4,G6&gt;=$T$17)),1,0)</f>
        <v>1</v>
      </c>
      <c r="J6">
        <f t="shared" si="0"/>
        <v>0</v>
      </c>
      <c r="K6">
        <f t="shared" si="1"/>
        <v>1</v>
      </c>
      <c r="L6" s="90">
        <f>Points_Table[[#This Row],[Ec Dis Points]]+Points_Table[[#This Row],[ELL Points]]</f>
        <v>1</v>
      </c>
      <c r="M6">
        <f>IFERROR(VLOOKUP(_xlfn.NUMBERVALUE($A6),PKRFP1!$A:$L,12,FALSE),"N/A")</f>
        <v>1</v>
      </c>
      <c r="N6" s="88">
        <f t="shared" si="3"/>
        <v>2</v>
      </c>
      <c r="O6" s="94">
        <f>IFERROR(VLOOKUP(_xlfn.NUMBERVALUE($A6),'% Served'!$A:$L,12,FALSE),"N/A")</f>
        <v>1</v>
      </c>
      <c r="P6" s="90">
        <f>INDEX('Need Points'!$T$21:$T$26,IF(Points_Table[[#This Row],[% Served 3yr Average]]="N/A",6,MATCH(Points_Table[[#This Row],[% Served 3yr Average]],'Need Points'!$S$21:$S$26,1)+1))</f>
        <v>5</v>
      </c>
      <c r="R6" s="19" t="str">
        <f>S5&amp;"-"&amp;S6</f>
        <v>0-5</v>
      </c>
      <c r="S6" s="72">
        <v>5</v>
      </c>
      <c r="T6" s="64">
        <v>0</v>
      </c>
      <c r="U6">
        <f>COUNTIFS(E:E,"&lt;="&amp;S6)-SUM(U$5:U5)</f>
        <v>315</v>
      </c>
    </row>
    <row r="7" spans="1:21" x14ac:dyDescent="0.25">
      <c r="A7" t="str">
        <f t="shared" si="2"/>
        <v>010500</v>
      </c>
      <c r="B7" s="68" t="s">
        <v>2082</v>
      </c>
      <c r="C7" s="95" t="s">
        <v>809</v>
      </c>
      <c r="D7" s="69">
        <v>2018</v>
      </c>
      <c r="E7" s="69">
        <v>1</v>
      </c>
      <c r="F7" s="69">
        <v>67</v>
      </c>
      <c r="G7">
        <f>IFERROR(VLOOKUP(_xlfn.NUMBERVALUE($A7),PKRFP1!$A:$I,6,FALSE),"N/A")</f>
        <v>1.605</v>
      </c>
      <c r="H7">
        <f>IFERROR(VLOOKUP(_xlfn.NUMBERVALUE($A7),PKRFP1!$A:$I,5,FALSE),"N/A")</f>
        <v>3</v>
      </c>
      <c r="I7">
        <f>IF(AND(ISNUMBER(Points_Table[[#This Row],[May 2019 NRI]]),ISNUMBER(Points_Table[[#This Row],[2008 NRC]]),OR(H7&lt;=4,G7&gt;=$T$17)),1,0)</f>
        <v>1</v>
      </c>
      <c r="J7">
        <f t="shared" si="0"/>
        <v>0</v>
      </c>
      <c r="K7">
        <f t="shared" si="1"/>
        <v>2</v>
      </c>
      <c r="L7" s="90">
        <f>Points_Table[[#This Row],[Ec Dis Points]]+Points_Table[[#This Row],[ELL Points]]</f>
        <v>2</v>
      </c>
      <c r="M7">
        <f>IFERROR(VLOOKUP(_xlfn.NUMBERVALUE($A7),PKRFP1!$A:$L,12,FALSE),"N/A")</f>
        <v>1</v>
      </c>
      <c r="N7" s="88">
        <f t="shared" si="3"/>
        <v>2</v>
      </c>
      <c r="O7" s="94">
        <f>IFERROR(VLOOKUP(_xlfn.NUMBERVALUE($A7),'% Served'!$A:$L,12,FALSE),"N/A")</f>
        <v>1</v>
      </c>
      <c r="P7" s="90">
        <f>INDEX('Need Points'!$T$21:$T$26,IF(Points_Table[[#This Row],[% Served 3yr Average]]="N/A",6,MATCH(Points_Table[[#This Row],[% Served 3yr Average]],'Need Points'!$S$21:$S$26,1)+1))</f>
        <v>5</v>
      </c>
      <c r="R7" s="19" t="str">
        <f>S6&amp;"-"&amp;S7</f>
        <v>5-10</v>
      </c>
      <c r="S7" s="72">
        <v>10</v>
      </c>
      <c r="T7" s="64">
        <v>1</v>
      </c>
      <c r="U7">
        <f>COUNTIFS(E:E,"&lt;="&amp;S7)-SUM(U$5:U6)</f>
        <v>55</v>
      </c>
    </row>
    <row r="8" spans="1:21" x14ac:dyDescent="0.25">
      <c r="A8" t="str">
        <f t="shared" si="2"/>
        <v>010601</v>
      </c>
      <c r="B8" s="68" t="s">
        <v>2083</v>
      </c>
      <c r="C8" s="71" t="s">
        <v>1366</v>
      </c>
      <c r="D8" s="69">
        <v>2018</v>
      </c>
      <c r="E8" s="69">
        <v>3</v>
      </c>
      <c r="F8" s="69">
        <v>37</v>
      </c>
      <c r="G8">
        <f>IFERROR(VLOOKUP(_xlfn.NUMBERVALUE($A8),PKRFP1!$A:$I,6,FALSE),"N/A")</f>
        <v>0.38100000000000001</v>
      </c>
      <c r="H8">
        <f>IFERROR(VLOOKUP(_xlfn.NUMBERVALUE($A8),PKRFP1!$A:$I,5,FALSE),"N/A")</f>
        <v>5</v>
      </c>
      <c r="I8">
        <f>IF(AND(ISNUMBER(Points_Table[[#This Row],[May 2019 NRI]]),ISNUMBER(Points_Table[[#This Row],[2008 NRC]]),OR(H8&lt;=4,G8&gt;=$T$17)),1,0)</f>
        <v>0</v>
      </c>
      <c r="J8">
        <f t="shared" si="0"/>
        <v>0</v>
      </c>
      <c r="K8">
        <f t="shared" si="1"/>
        <v>1</v>
      </c>
      <c r="L8" s="90">
        <f>Points_Table[[#This Row],[Ec Dis Points]]+Points_Table[[#This Row],[ELL Points]]</f>
        <v>1</v>
      </c>
      <c r="M8">
        <f>IFERROR(VLOOKUP(_xlfn.NUMBERVALUE($A8),PKRFP1!$A:$L,12,FALSE),"N/A")</f>
        <v>1</v>
      </c>
      <c r="N8" s="88">
        <f t="shared" si="3"/>
        <v>3</v>
      </c>
      <c r="O8" s="94">
        <f>IFERROR(VLOOKUP(_xlfn.NUMBERVALUE($A8),'% Served'!$A:$L,12,FALSE),"N/A")</f>
        <v>1</v>
      </c>
      <c r="P8" s="90">
        <f>INDEX('Need Points'!$T$21:$T$26,IF(Points_Table[[#This Row],[% Served 3yr Average]]="N/A",6,MATCH(Points_Table[[#This Row],[% Served 3yr Average]],'Need Points'!$S$21:$S$26,1)+1))</f>
        <v>5</v>
      </c>
      <c r="R8" s="19" t="str">
        <f>S7&amp;"-"&amp;S8</f>
        <v>10-100</v>
      </c>
      <c r="S8" s="72">
        <v>100</v>
      </c>
      <c r="T8" s="65">
        <v>2</v>
      </c>
      <c r="U8">
        <f>COUNTIFS(E:E,"&lt;="&amp;S8)-SUM(U$5:U7)</f>
        <v>55</v>
      </c>
    </row>
    <row r="9" spans="1:21" x14ac:dyDescent="0.25">
      <c r="A9" t="str">
        <f t="shared" si="2"/>
        <v>010615</v>
      </c>
      <c r="B9" s="68" t="s">
        <v>2084</v>
      </c>
      <c r="C9" s="71" t="s">
        <v>1284</v>
      </c>
      <c r="D9" s="69">
        <v>2018</v>
      </c>
      <c r="E9" s="69">
        <v>8</v>
      </c>
      <c r="F9" s="69">
        <v>37</v>
      </c>
      <c r="G9">
        <f>IFERROR(VLOOKUP(_xlfn.NUMBERVALUE($A9),PKRFP1!$A:$I,6,FALSE),"N/A")</f>
        <v>0.34300000000000003</v>
      </c>
      <c r="H9">
        <f>IFERROR(VLOOKUP(_xlfn.NUMBERVALUE($A9),PKRFP1!$A:$I,5,FALSE),"N/A")</f>
        <v>5</v>
      </c>
      <c r="I9">
        <f>IF(AND(ISNUMBER(Points_Table[[#This Row],[May 2019 NRI]]),ISNUMBER(Points_Table[[#This Row],[2008 NRC]]),OR(H9&lt;=4,G9&gt;=$T$17)),1,0)</f>
        <v>0</v>
      </c>
      <c r="J9">
        <f t="shared" si="0"/>
        <v>1</v>
      </c>
      <c r="K9">
        <f t="shared" si="1"/>
        <v>1</v>
      </c>
      <c r="L9" s="90">
        <f>Points_Table[[#This Row],[Ec Dis Points]]+Points_Table[[#This Row],[ELL Points]]</f>
        <v>2</v>
      </c>
      <c r="M9">
        <f>IFERROR(VLOOKUP(_xlfn.NUMBERVALUE($A9),PKRFP1!$A:$L,12,FALSE),"N/A")</f>
        <v>0</v>
      </c>
      <c r="N9" s="88">
        <f t="shared" si="3"/>
        <v>3</v>
      </c>
      <c r="O9" s="94" t="str">
        <f>IFERROR(VLOOKUP(_xlfn.NUMBERVALUE($A9),'% Served'!$A:$L,12,FALSE),"N/A")</f>
        <v>N/A</v>
      </c>
      <c r="P9" s="90">
        <f>INDEX('Need Points'!$T$21:$T$26,IF(Points_Table[[#This Row],[% Served 3yr Average]]="N/A",6,MATCH(Points_Table[[#This Row],[% Served 3yr Average]],'Need Points'!$S$21:$S$26,1)+1))</f>
        <v>5</v>
      </c>
    </row>
    <row r="10" spans="1:21" x14ac:dyDescent="0.25">
      <c r="A10" t="str">
        <f t="shared" si="2"/>
        <v>010623</v>
      </c>
      <c r="B10" s="68" t="s">
        <v>2085</v>
      </c>
      <c r="C10" s="71" t="s">
        <v>1308</v>
      </c>
      <c r="D10" s="69">
        <v>2018</v>
      </c>
      <c r="E10" s="69">
        <v>5</v>
      </c>
      <c r="F10" s="69">
        <v>24</v>
      </c>
      <c r="G10">
        <f>IFERROR(VLOOKUP(_xlfn.NUMBERVALUE($A10),PKRFP1!$A:$I,6,FALSE),"N/A")</f>
        <v>0.254</v>
      </c>
      <c r="H10">
        <f>IFERROR(VLOOKUP(_xlfn.NUMBERVALUE($A10),PKRFP1!$A:$I,5,FALSE),"N/A")</f>
        <v>6</v>
      </c>
      <c r="I10">
        <f>IF(AND(ISNUMBER(Points_Table[[#This Row],[May 2019 NRI]]),ISNUMBER(Points_Table[[#This Row],[2008 NRC]]),OR(H10&lt;=4,G10&gt;=$T$17)),1,0)</f>
        <v>0</v>
      </c>
      <c r="J10">
        <f t="shared" si="0"/>
        <v>1</v>
      </c>
      <c r="K10">
        <f t="shared" si="1"/>
        <v>1</v>
      </c>
      <c r="L10" s="90">
        <f>Points_Table[[#This Row],[Ec Dis Points]]+Points_Table[[#This Row],[ELL Points]]</f>
        <v>2</v>
      </c>
      <c r="M10">
        <f>IFERROR(VLOOKUP(_xlfn.NUMBERVALUE($A10),PKRFP1!$A:$L,12,FALSE),"N/A")</f>
        <v>0</v>
      </c>
      <c r="N10" s="88">
        <f t="shared" si="3"/>
        <v>3</v>
      </c>
      <c r="O10" s="94" t="str">
        <f>IFERROR(VLOOKUP(_xlfn.NUMBERVALUE($A10),'% Served'!$A:$L,12,FALSE),"N/A")</f>
        <v>N/A</v>
      </c>
      <c r="P10" s="90">
        <f>INDEX('Need Points'!$T$21:$T$26,IF(Points_Table[[#This Row],[% Served 3yr Average]]="N/A",6,MATCH(Points_Table[[#This Row],[% Served 3yr Average]],'Need Points'!$S$21:$S$26,1)+1))</f>
        <v>5</v>
      </c>
      <c r="R10" s="77" t="s">
        <v>2771</v>
      </c>
      <c r="S10" s="78"/>
      <c r="T10" s="78"/>
      <c r="U10" s="79"/>
    </row>
    <row r="11" spans="1:21" x14ac:dyDescent="0.25">
      <c r="A11" t="str">
        <f t="shared" si="2"/>
        <v>010701</v>
      </c>
      <c r="B11" s="68" t="s">
        <v>2086</v>
      </c>
      <c r="C11" s="71" t="s">
        <v>886</v>
      </c>
      <c r="D11" s="69">
        <v>2018</v>
      </c>
      <c r="E11" s="69">
        <v>0</v>
      </c>
      <c r="F11" s="69">
        <v>65</v>
      </c>
      <c r="G11">
        <f>IFERROR(VLOOKUP(_xlfn.NUMBERVALUE($A11),PKRFP1!$A:$I,6,FALSE),"N/A")</f>
        <v>1.3839999999999999</v>
      </c>
      <c r="H11">
        <f>IFERROR(VLOOKUP(_xlfn.NUMBERVALUE($A11),PKRFP1!$A:$I,5,FALSE),"N/A")</f>
        <v>3</v>
      </c>
      <c r="I11">
        <f>IF(AND(ISNUMBER(Points_Table[[#This Row],[May 2019 NRI]]),ISNUMBER(Points_Table[[#This Row],[2008 NRC]]),OR(H11&lt;=4,G11&gt;=$T$17)),1,0)</f>
        <v>1</v>
      </c>
      <c r="J11">
        <f t="shared" si="0"/>
        <v>0</v>
      </c>
      <c r="K11">
        <f t="shared" si="1"/>
        <v>2</v>
      </c>
      <c r="L11" s="90">
        <f>Points_Table[[#This Row],[Ec Dis Points]]+Points_Table[[#This Row],[ELL Points]]</f>
        <v>2</v>
      </c>
      <c r="M11">
        <f>IFERROR(VLOOKUP(_xlfn.NUMBERVALUE($A11),PKRFP1!$A:$L,12,FALSE),"N/A")</f>
        <v>1</v>
      </c>
      <c r="N11" s="88">
        <f t="shared" si="3"/>
        <v>2</v>
      </c>
      <c r="O11" s="94">
        <f>IFERROR(VLOOKUP(_xlfn.NUMBERVALUE($A11),'% Served'!$A:$L,12,FALSE),"N/A")</f>
        <v>0.6</v>
      </c>
      <c r="P11" s="90">
        <f>INDEX('Need Points'!$T$21:$T$26,IF(Points_Table[[#This Row],[% Served 3yr Average]]="N/A",6,MATCH(Points_Table[[#This Row],[% Served 3yr Average]],'Need Points'!$S$21:$S$26,1)+1))</f>
        <v>0</v>
      </c>
      <c r="R11" t="s">
        <v>2066</v>
      </c>
      <c r="S11" t="s">
        <v>2068</v>
      </c>
      <c r="T11" t="s">
        <v>2067</v>
      </c>
      <c r="U11" t="s">
        <v>2770</v>
      </c>
    </row>
    <row r="12" spans="1:21" x14ac:dyDescent="0.25">
      <c r="A12" t="str">
        <f t="shared" si="2"/>
        <v>010802</v>
      </c>
      <c r="B12" s="68" t="s">
        <v>2087</v>
      </c>
      <c r="C12" s="71" t="s">
        <v>1229</v>
      </c>
      <c r="D12" s="69">
        <v>2018</v>
      </c>
      <c r="E12" s="69">
        <v>4</v>
      </c>
      <c r="F12" s="69">
        <v>19</v>
      </c>
      <c r="G12">
        <f>IFERROR(VLOOKUP(_xlfn.NUMBERVALUE($A12),PKRFP1!$A:$I,6,FALSE),"N/A")</f>
        <v>0.26300000000000001</v>
      </c>
      <c r="H12">
        <f>IFERROR(VLOOKUP(_xlfn.NUMBERVALUE($A12),PKRFP1!$A:$I,5,FALSE),"N/A")</f>
        <v>6</v>
      </c>
      <c r="I12">
        <f>IF(AND(ISNUMBER(Points_Table[[#This Row],[May 2019 NRI]]),ISNUMBER(Points_Table[[#This Row],[2008 NRC]]),OR(H12&lt;=4,G12&gt;=$T$17)),1,0)</f>
        <v>0</v>
      </c>
      <c r="J12">
        <f t="shared" si="0"/>
        <v>0</v>
      </c>
      <c r="K12">
        <f t="shared" si="1"/>
        <v>1</v>
      </c>
      <c r="L12" s="90">
        <f>Points_Table[[#This Row],[Ec Dis Points]]+Points_Table[[#This Row],[ELL Points]]</f>
        <v>1</v>
      </c>
      <c r="M12">
        <f>IFERROR(VLOOKUP(_xlfn.NUMBERVALUE($A12),PKRFP1!$A:$L,12,FALSE),"N/A")</f>
        <v>0</v>
      </c>
      <c r="N12" s="88">
        <f t="shared" si="3"/>
        <v>3</v>
      </c>
      <c r="O12" s="94" t="str">
        <f>IFERROR(VLOOKUP(_xlfn.NUMBERVALUE($A12),'% Served'!$A:$L,12,FALSE),"N/A")</f>
        <v>N/A</v>
      </c>
      <c r="P12" s="90">
        <f>INDEX('Need Points'!$T$21:$T$26,IF(Points_Table[[#This Row],[% Served 3yr Average]]="N/A",6,MATCH(Points_Table[[#This Row],[% Served 3yr Average]],'Need Points'!$S$21:$S$26,1)+1))</f>
        <v>5</v>
      </c>
      <c r="R12" s="73">
        <f>S12</f>
        <v>0</v>
      </c>
      <c r="S12" s="72">
        <v>0</v>
      </c>
      <c r="T12" s="64">
        <v>0</v>
      </c>
      <c r="U12">
        <f>COUNTIFS(F:F,S12)</f>
        <v>11</v>
      </c>
    </row>
    <row r="13" spans="1:21" x14ac:dyDescent="0.25">
      <c r="A13" t="str">
        <f t="shared" si="2"/>
        <v>011003</v>
      </c>
      <c r="B13" s="68" t="s">
        <v>2088</v>
      </c>
      <c r="C13" s="71" t="s">
        <v>1391</v>
      </c>
      <c r="D13" s="69">
        <v>2018</v>
      </c>
      <c r="E13" s="69">
        <v>1</v>
      </c>
      <c r="F13" s="69">
        <v>9</v>
      </c>
      <c r="G13">
        <f>IFERROR(VLOOKUP(_xlfn.NUMBERVALUE($A13),PKRFP1!$A:$I,6,FALSE),"N/A")</f>
        <v>0.13800000000000001</v>
      </c>
      <c r="H13">
        <f>IFERROR(VLOOKUP(_xlfn.NUMBERVALUE($A13),PKRFP1!$A:$I,5,FALSE),"N/A")</f>
        <v>6</v>
      </c>
      <c r="I13">
        <f>IF(AND(ISNUMBER(Points_Table[[#This Row],[May 2019 NRI]]),ISNUMBER(Points_Table[[#This Row],[2008 NRC]]),OR(H13&lt;=4,G13&gt;=$T$17)),1,0)</f>
        <v>0</v>
      </c>
      <c r="J13">
        <f t="shared" si="0"/>
        <v>0</v>
      </c>
      <c r="K13">
        <f t="shared" si="1"/>
        <v>1</v>
      </c>
      <c r="L13" s="90">
        <f>Points_Table[[#This Row],[Ec Dis Points]]+Points_Table[[#This Row],[ELL Points]]</f>
        <v>1</v>
      </c>
      <c r="M13">
        <f>IFERROR(VLOOKUP(_xlfn.NUMBERVALUE($A13),PKRFP1!$A:$L,12,FALSE),"N/A")</f>
        <v>0</v>
      </c>
      <c r="N13" s="88">
        <f t="shared" si="3"/>
        <v>3</v>
      </c>
      <c r="O13" s="94" t="str">
        <f>IFERROR(VLOOKUP(_xlfn.NUMBERVALUE($A13),'% Served'!$A:$L,12,FALSE),"N/A")</f>
        <v>N/A</v>
      </c>
      <c r="P13" s="90">
        <f>INDEX('Need Points'!$T$21:$T$26,IF(Points_Table[[#This Row],[% Served 3yr Average]]="N/A",6,MATCH(Points_Table[[#This Row],[% Served 3yr Average]],'Need Points'!$S$21:$S$26,1)+1))</f>
        <v>5</v>
      </c>
      <c r="R13" s="19" t="str">
        <f>S12&amp;"-"&amp;S13</f>
        <v>0-50</v>
      </c>
      <c r="S13" s="72">
        <v>50</v>
      </c>
      <c r="T13" s="64">
        <v>1</v>
      </c>
      <c r="U13">
        <f>COUNTIFS(F:F,"&lt;="&amp;S13)-SUM(U$12:U12)</f>
        <v>372</v>
      </c>
    </row>
    <row r="14" spans="1:21" x14ac:dyDescent="0.25">
      <c r="A14" t="str">
        <f t="shared" si="2"/>
        <v>011200</v>
      </c>
      <c r="B14" s="68" t="s">
        <v>2089</v>
      </c>
      <c r="C14" s="71" t="s">
        <v>1118</v>
      </c>
      <c r="D14" s="69">
        <v>2018</v>
      </c>
      <c r="E14" s="69">
        <v>6</v>
      </c>
      <c r="F14" s="69">
        <v>73</v>
      </c>
      <c r="G14">
        <f>IFERROR(VLOOKUP(_xlfn.NUMBERVALUE($A14),PKRFP1!$A:$I,6,FALSE),"N/A")</f>
        <v>2.2429999999999999</v>
      </c>
      <c r="H14">
        <f>IFERROR(VLOOKUP(_xlfn.NUMBERVALUE($A14),PKRFP1!$A:$I,5,FALSE),"N/A")</f>
        <v>3</v>
      </c>
      <c r="I14">
        <f>IF(AND(ISNUMBER(Points_Table[[#This Row],[May 2019 NRI]]),ISNUMBER(Points_Table[[#This Row],[2008 NRC]]),OR(H14&lt;=4,G14&gt;=$T$17)),1,0)</f>
        <v>1</v>
      </c>
      <c r="J14">
        <f t="shared" si="0"/>
        <v>1</v>
      </c>
      <c r="K14">
        <f t="shared" si="1"/>
        <v>2</v>
      </c>
      <c r="L14" s="90">
        <f>Points_Table[[#This Row],[Ec Dis Points]]+Points_Table[[#This Row],[ELL Points]]</f>
        <v>3</v>
      </c>
      <c r="M14">
        <f>IFERROR(VLOOKUP(_xlfn.NUMBERVALUE($A14),PKRFP1!$A:$L,12,FALSE),"N/A")</f>
        <v>1</v>
      </c>
      <c r="N14" s="88">
        <f t="shared" si="3"/>
        <v>2</v>
      </c>
      <c r="O14" s="94">
        <f>IFERROR(VLOOKUP(_xlfn.NUMBERVALUE($A14),'% Served'!$A:$L,12,FALSE),"N/A")</f>
        <v>1</v>
      </c>
      <c r="P14" s="90">
        <f>INDEX('Need Points'!$T$21:$T$26,IF(Points_Table[[#This Row],[% Served 3yr Average]]="N/A",6,MATCH(Points_Table[[#This Row],[% Served 3yr Average]],'Need Points'!$S$21:$S$26,1)+1))</f>
        <v>5</v>
      </c>
      <c r="R14" s="19" t="str">
        <f>S13&amp;"-"&amp;S14</f>
        <v>50-75</v>
      </c>
      <c r="S14" s="72">
        <v>75</v>
      </c>
      <c r="T14" s="64">
        <v>2</v>
      </c>
      <c r="U14">
        <f>COUNTIFS(F:F,"&lt;="&amp;S14)-SUM(U$12:U13)</f>
        <v>271</v>
      </c>
    </row>
    <row r="15" spans="1:21" x14ac:dyDescent="0.25">
      <c r="A15" t="str">
        <f t="shared" si="2"/>
        <v>020101</v>
      </c>
      <c r="B15" s="68" t="s">
        <v>2090</v>
      </c>
      <c r="C15" s="71" t="s">
        <v>732</v>
      </c>
      <c r="D15" s="69">
        <v>2018</v>
      </c>
      <c r="E15" s="69">
        <v>0</v>
      </c>
      <c r="F15" s="69">
        <v>35</v>
      </c>
      <c r="G15">
        <f>IFERROR(VLOOKUP(_xlfn.NUMBERVALUE($A15),PKRFP1!$A:$I,6,FALSE),"N/A")</f>
        <v>2.4940000000000002</v>
      </c>
      <c r="H15">
        <f>IFERROR(VLOOKUP(_xlfn.NUMBERVALUE($A15),PKRFP1!$A:$I,5,FALSE),"N/A")</f>
        <v>5</v>
      </c>
      <c r="I15">
        <f>IF(AND(ISNUMBER(Points_Table[[#This Row],[May 2019 NRI]]),ISNUMBER(Points_Table[[#This Row],[2008 NRC]]),OR(H15&lt;=4,G15&gt;=$T$17)),1,0)</f>
        <v>1</v>
      </c>
      <c r="J15">
        <f t="shared" si="0"/>
        <v>0</v>
      </c>
      <c r="K15">
        <f t="shared" si="1"/>
        <v>1</v>
      </c>
      <c r="L15" s="90">
        <f>Points_Table[[#This Row],[Ec Dis Points]]+Points_Table[[#This Row],[ELL Points]]</f>
        <v>1</v>
      </c>
      <c r="M15">
        <f>IFERROR(VLOOKUP(_xlfn.NUMBERVALUE($A15),PKRFP1!$A:$L,12,FALSE),"N/A")</f>
        <v>1</v>
      </c>
      <c r="N15" s="88">
        <f t="shared" si="3"/>
        <v>2</v>
      </c>
      <c r="O15" s="94">
        <f>IFERROR(VLOOKUP(_xlfn.NUMBERVALUE($A15),'% Served'!$A:$L,12,FALSE),"N/A")</f>
        <v>1</v>
      </c>
      <c r="P15" s="90">
        <f>INDEX('Need Points'!$T$21:$T$26,IF(Points_Table[[#This Row],[% Served 3yr Average]]="N/A",6,MATCH(Points_Table[[#This Row],[% Served 3yr Average]],'Need Points'!$S$21:$S$26,1)+1))</f>
        <v>5</v>
      </c>
      <c r="R15" s="19" t="str">
        <f>S14&amp;"-"&amp;S15</f>
        <v>75-100</v>
      </c>
      <c r="S15" s="72">
        <v>100</v>
      </c>
      <c r="T15" s="65">
        <v>3</v>
      </c>
      <c r="U15">
        <f>COUNTIFS(F:F,"&lt;="&amp;S15)-SUM(U$12:U14)</f>
        <v>35</v>
      </c>
    </row>
    <row r="16" spans="1:21" x14ac:dyDescent="0.25">
      <c r="A16" t="str">
        <f t="shared" si="2"/>
        <v>020601</v>
      </c>
      <c r="B16" s="68" t="s">
        <v>2091</v>
      </c>
      <c r="C16" s="71" t="s">
        <v>737</v>
      </c>
      <c r="D16" s="69">
        <v>2018</v>
      </c>
      <c r="E16" s="69">
        <v>0</v>
      </c>
      <c r="F16" s="69">
        <v>55</v>
      </c>
      <c r="G16">
        <f>IFERROR(VLOOKUP(_xlfn.NUMBERVALUE($A16),PKRFP1!$A:$I,6,FALSE),"N/A")</f>
        <v>3.2850000000000001</v>
      </c>
      <c r="H16">
        <f>IFERROR(VLOOKUP(_xlfn.NUMBERVALUE($A16),PKRFP1!$A:$I,5,FALSE),"N/A")</f>
        <v>4</v>
      </c>
      <c r="I16">
        <f>IF(AND(ISNUMBER(Points_Table[[#This Row],[May 2019 NRI]]),ISNUMBER(Points_Table[[#This Row],[2008 NRC]]),OR(H16&lt;=4,G16&gt;=$T$17)),1,0)</f>
        <v>1</v>
      </c>
      <c r="J16">
        <f t="shared" si="0"/>
        <v>0</v>
      </c>
      <c r="K16">
        <f t="shared" si="1"/>
        <v>2</v>
      </c>
      <c r="L16" s="90">
        <f>Points_Table[[#This Row],[Ec Dis Points]]+Points_Table[[#This Row],[ELL Points]]</f>
        <v>2</v>
      </c>
      <c r="M16">
        <f>IFERROR(VLOOKUP(_xlfn.NUMBERVALUE($A16),PKRFP1!$A:$L,12,FALSE),"N/A")</f>
        <v>1</v>
      </c>
      <c r="N16" s="88">
        <f t="shared" si="3"/>
        <v>2</v>
      </c>
      <c r="O16" s="94">
        <f>IFERROR(VLOOKUP(_xlfn.NUMBERVALUE($A16),'% Served'!$A:$L,12,FALSE),"N/A")</f>
        <v>1</v>
      </c>
      <c r="P16" s="90">
        <f>INDEX('Need Points'!$T$21:$T$26,IF(Points_Table[[#This Row],[% Served 3yr Average]]="N/A",6,MATCH(Points_Table[[#This Row],[% Served 3yr Average]],'Need Points'!$S$21:$S$26,1)+1))</f>
        <v>5</v>
      </c>
    </row>
    <row r="17" spans="1:21" x14ac:dyDescent="0.25">
      <c r="A17" t="str">
        <f t="shared" si="2"/>
        <v>020702</v>
      </c>
      <c r="B17" s="68" t="s">
        <v>2092</v>
      </c>
      <c r="C17" s="71" t="s">
        <v>870</v>
      </c>
      <c r="D17" s="69">
        <v>2018</v>
      </c>
      <c r="E17" s="69">
        <v>0</v>
      </c>
      <c r="F17" s="69">
        <v>56</v>
      </c>
      <c r="G17">
        <f>IFERROR(VLOOKUP(_xlfn.NUMBERVALUE($A17),PKRFP1!$A:$I,6,FALSE),"N/A")</f>
        <v>3.3079999999999998</v>
      </c>
      <c r="H17">
        <f>IFERROR(VLOOKUP(_xlfn.NUMBERVALUE($A17),PKRFP1!$A:$I,5,FALSE),"N/A")</f>
        <v>4</v>
      </c>
      <c r="I17">
        <f>IF(AND(ISNUMBER(Points_Table[[#This Row],[May 2019 NRI]]),ISNUMBER(Points_Table[[#This Row],[2008 NRC]]),OR(H17&lt;=4,G17&gt;=$T$17)),1,0)</f>
        <v>1</v>
      </c>
      <c r="J17">
        <f t="shared" si="0"/>
        <v>0</v>
      </c>
      <c r="K17">
        <f t="shared" si="1"/>
        <v>2</v>
      </c>
      <c r="L17" s="90">
        <f>Points_Table[[#This Row],[Ec Dis Points]]+Points_Table[[#This Row],[ELL Points]]</f>
        <v>2</v>
      </c>
      <c r="M17">
        <f>IFERROR(VLOOKUP(_xlfn.NUMBERVALUE($A17),PKRFP1!$A:$L,12,FALSE),"N/A")</f>
        <v>1</v>
      </c>
      <c r="N17" s="88">
        <f t="shared" si="3"/>
        <v>2</v>
      </c>
      <c r="O17" s="94">
        <f>IFERROR(VLOOKUP(_xlfn.NUMBERVALUE($A17),'% Served'!$A:$L,12,FALSE),"N/A")</f>
        <v>1</v>
      </c>
      <c r="P17" s="90">
        <f>INDEX('Need Points'!$T$21:$T$26,IF(Points_Table[[#This Row],[% Served 3yr Average]]="N/A",6,MATCH(Points_Table[[#This Row],[% Served 3yr Average]],'Need Points'!$S$21:$S$26,1)+1))</f>
        <v>5</v>
      </c>
      <c r="R17" s="77" t="s">
        <v>2773</v>
      </c>
      <c r="S17" s="77"/>
      <c r="T17" s="64">
        <v>0.75</v>
      </c>
      <c r="U17">
        <f>COUNTIFS(G:G,"&lt;="&amp;T17)</f>
        <v>253</v>
      </c>
    </row>
    <row r="18" spans="1:21" x14ac:dyDescent="0.25">
      <c r="A18" t="str">
        <f t="shared" si="2"/>
        <v>020801</v>
      </c>
      <c r="B18" s="68" t="s">
        <v>2093</v>
      </c>
      <c r="C18" s="71" t="s">
        <v>753</v>
      </c>
      <c r="D18" s="69">
        <v>2018</v>
      </c>
      <c r="E18" s="69">
        <v>0</v>
      </c>
      <c r="F18" s="69">
        <v>65</v>
      </c>
      <c r="G18">
        <f>IFERROR(VLOOKUP(_xlfn.NUMBERVALUE($A18),PKRFP1!$A:$I,6,FALSE),"N/A")</f>
        <v>4.5670000000000002</v>
      </c>
      <c r="H18">
        <f>IFERROR(VLOOKUP(_xlfn.NUMBERVALUE($A18),PKRFP1!$A:$I,5,FALSE),"N/A")</f>
        <v>4</v>
      </c>
      <c r="I18">
        <f>IF(AND(ISNUMBER(Points_Table[[#This Row],[May 2019 NRI]]),ISNUMBER(Points_Table[[#This Row],[2008 NRC]]),OR(H18&lt;=4,G18&gt;=$T$17)),1,0)</f>
        <v>1</v>
      </c>
      <c r="J18">
        <f t="shared" si="0"/>
        <v>0</v>
      </c>
      <c r="K18">
        <f t="shared" si="1"/>
        <v>2</v>
      </c>
      <c r="L18" s="90">
        <f>Points_Table[[#This Row],[Ec Dis Points]]+Points_Table[[#This Row],[ELL Points]]</f>
        <v>2</v>
      </c>
      <c r="M18">
        <f>IFERROR(VLOOKUP(_xlfn.NUMBERVALUE($A18),PKRFP1!$A:$L,12,FALSE),"N/A")</f>
        <v>1</v>
      </c>
      <c r="N18" s="88">
        <f t="shared" si="3"/>
        <v>2</v>
      </c>
      <c r="O18" s="94">
        <f>IFERROR(VLOOKUP(_xlfn.NUMBERVALUE($A18),'% Served'!$A:$L,12,FALSE),"N/A")</f>
        <v>0.91666666666666663</v>
      </c>
      <c r="P18" s="90">
        <f>INDEX('Need Points'!$T$21:$T$26,IF(Points_Table[[#This Row],[% Served 3yr Average]]="N/A",6,MATCH(Points_Table[[#This Row],[% Served 3yr Average]],'Need Points'!$S$21:$S$26,1)+1))</f>
        <v>3</v>
      </c>
    </row>
    <row r="19" spans="1:21" x14ac:dyDescent="0.25">
      <c r="A19" t="str">
        <f t="shared" si="2"/>
        <v>021102</v>
      </c>
      <c r="B19" s="68" t="s">
        <v>2094</v>
      </c>
      <c r="C19" s="71" t="s">
        <v>777</v>
      </c>
      <c r="D19" s="69">
        <v>2018</v>
      </c>
      <c r="E19" s="69">
        <v>0</v>
      </c>
      <c r="F19" s="69">
        <v>59</v>
      </c>
      <c r="G19">
        <f>IFERROR(VLOOKUP(_xlfn.NUMBERVALUE($A19),PKRFP1!$A:$I,6,FALSE),"N/A")</f>
        <v>3.2469999999999999</v>
      </c>
      <c r="H19">
        <f>IFERROR(VLOOKUP(_xlfn.NUMBERVALUE($A19),PKRFP1!$A:$I,5,FALSE),"N/A")</f>
        <v>4</v>
      </c>
      <c r="I19">
        <f>IF(AND(ISNUMBER(Points_Table[[#This Row],[May 2019 NRI]]),ISNUMBER(Points_Table[[#This Row],[2008 NRC]]),OR(H19&lt;=4,G19&gt;=$T$17)),1,0)</f>
        <v>1</v>
      </c>
      <c r="J19">
        <f t="shared" si="0"/>
        <v>0</v>
      </c>
      <c r="K19">
        <f t="shared" si="1"/>
        <v>2</v>
      </c>
      <c r="L19" s="90">
        <f>Points_Table[[#This Row],[Ec Dis Points]]+Points_Table[[#This Row],[ELL Points]]</f>
        <v>2</v>
      </c>
      <c r="M19">
        <f>IFERROR(VLOOKUP(_xlfn.NUMBERVALUE($A19),PKRFP1!$A:$L,12,FALSE),"N/A")</f>
        <v>1</v>
      </c>
      <c r="N19" s="88">
        <f t="shared" si="3"/>
        <v>2</v>
      </c>
      <c r="O19" s="94">
        <f>IFERROR(VLOOKUP(_xlfn.NUMBERVALUE($A19),'% Served'!$A:$L,12,FALSE),"N/A")</f>
        <v>1</v>
      </c>
      <c r="P19" s="90">
        <f>INDEX('Need Points'!$T$21:$T$26,IF(Points_Table[[#This Row],[% Served 3yr Average]]="N/A",6,MATCH(Points_Table[[#This Row],[% Served 3yr Average]],'Need Points'!$S$21:$S$26,1)+1))</f>
        <v>5</v>
      </c>
      <c r="R19" s="77" t="s">
        <v>2069</v>
      </c>
      <c r="S19" s="78"/>
      <c r="T19" s="78"/>
      <c r="U19" s="79"/>
    </row>
    <row r="20" spans="1:21" x14ac:dyDescent="0.25">
      <c r="A20" t="str">
        <f t="shared" si="2"/>
        <v>021601</v>
      </c>
      <c r="B20" s="68" t="s">
        <v>2095</v>
      </c>
      <c r="C20" s="71" t="s">
        <v>864</v>
      </c>
      <c r="D20" s="69">
        <v>2018</v>
      </c>
      <c r="E20" s="69">
        <v>0</v>
      </c>
      <c r="F20" s="69">
        <v>76</v>
      </c>
      <c r="G20">
        <f>IFERROR(VLOOKUP(_xlfn.NUMBERVALUE($A20),PKRFP1!$A:$I,6,FALSE),"N/A")</f>
        <v>6.9370000000000003</v>
      </c>
      <c r="H20">
        <f>IFERROR(VLOOKUP(_xlfn.NUMBERVALUE($A20),PKRFP1!$A:$I,5,FALSE),"N/A")</f>
        <v>4</v>
      </c>
      <c r="I20">
        <f>IF(AND(ISNUMBER(Points_Table[[#This Row],[May 2019 NRI]]),ISNUMBER(Points_Table[[#This Row],[2008 NRC]]),OR(H20&lt;=4,G20&gt;=$T$17)),1,0)</f>
        <v>1</v>
      </c>
      <c r="J20">
        <f t="shared" si="0"/>
        <v>0</v>
      </c>
      <c r="K20">
        <f t="shared" si="1"/>
        <v>3</v>
      </c>
      <c r="L20" s="90">
        <f>Points_Table[[#This Row],[Ec Dis Points]]+Points_Table[[#This Row],[ELL Points]]</f>
        <v>3</v>
      </c>
      <c r="M20">
        <f>IFERROR(VLOOKUP(_xlfn.NUMBERVALUE($A20),PKRFP1!$A:$L,12,FALSE),"N/A")</f>
        <v>1</v>
      </c>
      <c r="N20" s="88">
        <f t="shared" si="3"/>
        <v>2</v>
      </c>
      <c r="O20" s="94">
        <f>IFERROR(VLOOKUP(_xlfn.NUMBERVALUE($A20),'% Served'!$A:$L,12,FALSE),"N/A")</f>
        <v>1</v>
      </c>
      <c r="P20" s="90">
        <f>INDEX('Need Points'!$T$21:$T$26,IF(Points_Table[[#This Row],[% Served 3yr Average]]="N/A",6,MATCH(Points_Table[[#This Row],[% Served 3yr Average]],'Need Points'!$S$21:$S$26,1)+1))</f>
        <v>5</v>
      </c>
      <c r="R20" s="85" t="s">
        <v>2066</v>
      </c>
      <c r="S20" s="85" t="s">
        <v>2068</v>
      </c>
      <c r="T20" s="86" t="s">
        <v>2067</v>
      </c>
      <c r="U20" t="s">
        <v>2770</v>
      </c>
    </row>
    <row r="21" spans="1:21" x14ac:dyDescent="0.25">
      <c r="A21" t="str">
        <f t="shared" si="2"/>
        <v>022001</v>
      </c>
      <c r="B21" s="68" t="s">
        <v>2096</v>
      </c>
      <c r="C21" s="71" t="s">
        <v>852</v>
      </c>
      <c r="D21" s="69">
        <v>2018</v>
      </c>
      <c r="E21" s="69">
        <v>0</v>
      </c>
      <c r="F21" s="69">
        <v>56</v>
      </c>
      <c r="G21">
        <f>IFERROR(VLOOKUP(_xlfn.NUMBERVALUE($A21),PKRFP1!$A:$I,6,FALSE),"N/A")</f>
        <v>4.32</v>
      </c>
      <c r="H21">
        <f>IFERROR(VLOOKUP(_xlfn.NUMBERVALUE($A21),PKRFP1!$A:$I,5,FALSE),"N/A")</f>
        <v>4</v>
      </c>
      <c r="I21">
        <f>IF(AND(ISNUMBER(Points_Table[[#This Row],[May 2019 NRI]]),ISNUMBER(Points_Table[[#This Row],[2008 NRC]]),OR(H21&lt;=4,G21&gt;=$T$17)),1,0)</f>
        <v>1</v>
      </c>
      <c r="J21">
        <f t="shared" si="0"/>
        <v>0</v>
      </c>
      <c r="K21">
        <f t="shared" si="1"/>
        <v>2</v>
      </c>
      <c r="L21" s="90">
        <f>Points_Table[[#This Row],[Ec Dis Points]]+Points_Table[[#This Row],[ELL Points]]</f>
        <v>2</v>
      </c>
      <c r="M21">
        <f>IFERROR(VLOOKUP(_xlfn.NUMBERVALUE($A21),PKRFP1!$A:$L,12,FALSE),"N/A")</f>
        <v>1</v>
      </c>
      <c r="N21" s="88">
        <f t="shared" si="3"/>
        <v>2</v>
      </c>
      <c r="O21" s="94">
        <f>IFERROR(VLOOKUP(_xlfn.NUMBERVALUE($A21),'% Served'!$A:$L,12,FALSE),"N/A")</f>
        <v>1</v>
      </c>
      <c r="P21" s="90">
        <f>INDEX('Need Points'!$T$21:$T$26,IF(Points_Table[[#This Row],[% Served 3yr Average]]="N/A",6,MATCH(Points_Table[[#This Row],[% Served 3yr Average]],'Need Points'!$S$21:$S$26,1)+1))</f>
        <v>5</v>
      </c>
      <c r="R21" s="62">
        <f>S21</f>
        <v>0</v>
      </c>
      <c r="S21" s="63">
        <v>0</v>
      </c>
      <c r="T21" s="64">
        <v>0</v>
      </c>
      <c r="U21" s="66">
        <f>COUNTIFS('% Served'!L:L,'Need Points'!S21)</f>
        <v>3</v>
      </c>
    </row>
    <row r="22" spans="1:21" x14ac:dyDescent="0.25">
      <c r="A22" t="str">
        <f t="shared" si="2"/>
        <v>022101</v>
      </c>
      <c r="B22" s="68" t="s">
        <v>2097</v>
      </c>
      <c r="C22" s="71" t="s">
        <v>1133</v>
      </c>
      <c r="D22" s="69">
        <v>2018</v>
      </c>
      <c r="E22" s="69">
        <v>0</v>
      </c>
      <c r="F22" s="69">
        <v>58</v>
      </c>
      <c r="G22">
        <f>IFERROR(VLOOKUP(_xlfn.NUMBERVALUE($A22),PKRFP1!$A:$I,6,FALSE),"N/A")</f>
        <v>3.488</v>
      </c>
      <c r="H22">
        <f>IFERROR(VLOOKUP(_xlfn.NUMBERVALUE($A22),PKRFP1!$A:$I,5,FALSE),"N/A")</f>
        <v>4</v>
      </c>
      <c r="I22">
        <f>IF(AND(ISNUMBER(Points_Table[[#This Row],[May 2019 NRI]]),ISNUMBER(Points_Table[[#This Row],[2008 NRC]]),OR(H22&lt;=4,G22&gt;=$T$17)),1,0)</f>
        <v>1</v>
      </c>
      <c r="J22">
        <f t="shared" si="0"/>
        <v>0</v>
      </c>
      <c r="K22">
        <f t="shared" si="1"/>
        <v>2</v>
      </c>
      <c r="L22" s="90">
        <f>Points_Table[[#This Row],[Ec Dis Points]]+Points_Table[[#This Row],[ELL Points]]</f>
        <v>2</v>
      </c>
      <c r="M22">
        <f>IFERROR(VLOOKUP(_xlfn.NUMBERVALUE($A22),PKRFP1!$A:$L,12,FALSE),"N/A")</f>
        <v>1</v>
      </c>
      <c r="N22" s="88">
        <f t="shared" si="3"/>
        <v>2</v>
      </c>
      <c r="O22" s="94">
        <f>IFERROR(VLOOKUP(_xlfn.NUMBERVALUE($A22),'% Served'!$A:$L,12,FALSE),"N/A")</f>
        <v>1</v>
      </c>
      <c r="P22" s="90">
        <f>INDEX('Need Points'!$T$21:$T$26,IF(Points_Table[[#This Row],[% Served 3yr Average]]="N/A",6,MATCH(Points_Table[[#This Row],[% Served 3yr Average]],'Need Points'!$S$21:$S$26,1)+1))</f>
        <v>5</v>
      </c>
      <c r="R22" s="19" t="str">
        <f>S21&amp;"-"&amp;S22</f>
        <v>0-0.75</v>
      </c>
      <c r="S22" s="63">
        <v>0.75</v>
      </c>
      <c r="T22" s="64">
        <v>0</v>
      </c>
      <c r="U22" s="66">
        <f>COUNTIFS('% Served'!$L$5:$L$678,"&lt;="&amp;'Need Points'!S22)-SUM(U$21:U21)</f>
        <v>8</v>
      </c>
    </row>
    <row r="23" spans="1:21" x14ac:dyDescent="0.25">
      <c r="A23" t="str">
        <f t="shared" si="2"/>
        <v>022302</v>
      </c>
      <c r="B23" s="68" t="s">
        <v>2098</v>
      </c>
      <c r="C23" s="71" t="s">
        <v>819</v>
      </c>
      <c r="D23" s="69">
        <v>2018</v>
      </c>
      <c r="E23" s="69">
        <v>0</v>
      </c>
      <c r="F23" s="69">
        <v>58</v>
      </c>
      <c r="G23">
        <f>IFERROR(VLOOKUP(_xlfn.NUMBERVALUE($A23),PKRFP1!$A:$I,6,FALSE),"N/A")</f>
        <v>2.5710000000000002</v>
      </c>
      <c r="H23">
        <f>IFERROR(VLOOKUP(_xlfn.NUMBERVALUE($A23),PKRFP1!$A:$I,5,FALSE),"N/A")</f>
        <v>4</v>
      </c>
      <c r="I23">
        <f>IF(AND(ISNUMBER(Points_Table[[#This Row],[May 2019 NRI]]),ISNUMBER(Points_Table[[#This Row],[2008 NRC]]),OR(H23&lt;=4,G23&gt;=$T$17)),1,0)</f>
        <v>1</v>
      </c>
      <c r="J23">
        <f t="shared" si="0"/>
        <v>0</v>
      </c>
      <c r="K23">
        <f t="shared" si="1"/>
        <v>2</v>
      </c>
      <c r="L23" s="90">
        <f>Points_Table[[#This Row],[Ec Dis Points]]+Points_Table[[#This Row],[ELL Points]]</f>
        <v>2</v>
      </c>
      <c r="M23">
        <f>IFERROR(VLOOKUP(_xlfn.NUMBERVALUE($A23),PKRFP1!$A:$L,12,FALSE),"N/A")</f>
        <v>1</v>
      </c>
      <c r="N23" s="88">
        <f t="shared" si="3"/>
        <v>2</v>
      </c>
      <c r="O23" s="94">
        <f>IFERROR(VLOOKUP(_xlfn.NUMBERVALUE($A23),'% Served'!$A:$L,12,FALSE),"N/A")</f>
        <v>1</v>
      </c>
      <c r="P23" s="90">
        <f>INDEX('Need Points'!$T$21:$T$26,IF(Points_Table[[#This Row],[% Served 3yr Average]]="N/A",6,MATCH(Points_Table[[#This Row],[% Served 3yr Average]],'Need Points'!$S$21:$S$26,1)+1))</f>
        <v>5</v>
      </c>
      <c r="R23" s="19" t="str">
        <f>S22&amp;"-"&amp;S23</f>
        <v>0.75-0.85</v>
      </c>
      <c r="S23" s="63">
        <v>0.85</v>
      </c>
      <c r="T23" s="64">
        <v>1</v>
      </c>
      <c r="U23" s="66">
        <f>COUNTIFS('% Served'!$L$5:$L$678,"&lt;="&amp;'Need Points'!S23)-SUM(U$21:U22)</f>
        <v>9</v>
      </c>
    </row>
    <row r="24" spans="1:21" x14ac:dyDescent="0.25">
      <c r="A24" t="str">
        <f t="shared" si="2"/>
        <v>022401</v>
      </c>
      <c r="B24" s="68" t="s">
        <v>2099</v>
      </c>
      <c r="C24" s="71" t="s">
        <v>1068</v>
      </c>
      <c r="D24" s="69">
        <v>2018</v>
      </c>
      <c r="E24" s="69">
        <v>0</v>
      </c>
      <c r="F24" s="69">
        <v>69</v>
      </c>
      <c r="G24">
        <f>IFERROR(VLOOKUP(_xlfn.NUMBERVALUE($A24),PKRFP1!$A:$I,6,FALSE),"N/A")</f>
        <v>4.2869999999999999</v>
      </c>
      <c r="H24">
        <f>IFERROR(VLOOKUP(_xlfn.NUMBERVALUE($A24),PKRFP1!$A:$I,5,FALSE),"N/A")</f>
        <v>4</v>
      </c>
      <c r="I24">
        <f>IF(AND(ISNUMBER(Points_Table[[#This Row],[May 2019 NRI]]),ISNUMBER(Points_Table[[#This Row],[2008 NRC]]),OR(H24&lt;=4,G24&gt;=$T$17)),1,0)</f>
        <v>1</v>
      </c>
      <c r="J24">
        <f t="shared" si="0"/>
        <v>0</v>
      </c>
      <c r="K24">
        <f t="shared" si="1"/>
        <v>2</v>
      </c>
      <c r="L24" s="90">
        <f>Points_Table[[#This Row],[Ec Dis Points]]+Points_Table[[#This Row],[ELL Points]]</f>
        <v>2</v>
      </c>
      <c r="M24">
        <f>IFERROR(VLOOKUP(_xlfn.NUMBERVALUE($A24),PKRFP1!$A:$L,12,FALSE),"N/A")</f>
        <v>1</v>
      </c>
      <c r="N24" s="88">
        <f t="shared" si="3"/>
        <v>2</v>
      </c>
      <c r="O24" s="94">
        <f>IFERROR(VLOOKUP(_xlfn.NUMBERVALUE($A24),'% Served'!$A:$L,12,FALSE),"N/A")</f>
        <v>1</v>
      </c>
      <c r="P24" s="90">
        <f>INDEX('Need Points'!$T$21:$T$26,IF(Points_Table[[#This Row],[% Served 3yr Average]]="N/A",6,MATCH(Points_Table[[#This Row],[% Served 3yr Average]],'Need Points'!$S$21:$S$26,1)+1))</f>
        <v>5</v>
      </c>
      <c r="R24" s="19" t="str">
        <f>S23&amp;"-"&amp;S24</f>
        <v>0.85-0.95</v>
      </c>
      <c r="S24" s="63">
        <v>0.95</v>
      </c>
      <c r="T24" s="64">
        <v>3</v>
      </c>
      <c r="U24" s="66">
        <f>COUNTIFS('% Served'!$L$5:$L$678,"&lt;="&amp;'Need Points'!S24)-SUM(U$21:U23)</f>
        <v>37</v>
      </c>
    </row>
    <row r="25" spans="1:21" x14ac:dyDescent="0.25">
      <c r="A25" t="str">
        <f t="shared" si="2"/>
        <v>022601</v>
      </c>
      <c r="B25" s="68" t="s">
        <v>2100</v>
      </c>
      <c r="C25" s="71" t="s">
        <v>1123</v>
      </c>
      <c r="D25" s="69">
        <v>2018</v>
      </c>
      <c r="E25" s="69">
        <v>0</v>
      </c>
      <c r="F25" s="69">
        <v>56</v>
      </c>
      <c r="G25">
        <f>IFERROR(VLOOKUP(_xlfn.NUMBERVALUE($A25),PKRFP1!$A:$I,6,FALSE),"N/A")</f>
        <v>2.9849999999999999</v>
      </c>
      <c r="H25">
        <f>IFERROR(VLOOKUP(_xlfn.NUMBERVALUE($A25),PKRFP1!$A:$I,5,FALSE),"N/A")</f>
        <v>4</v>
      </c>
      <c r="I25">
        <f>IF(AND(ISNUMBER(Points_Table[[#This Row],[May 2019 NRI]]),ISNUMBER(Points_Table[[#This Row],[2008 NRC]]),OR(H25&lt;=4,G25&gt;=$T$17)),1,0)</f>
        <v>1</v>
      </c>
      <c r="J25">
        <f t="shared" si="0"/>
        <v>0</v>
      </c>
      <c r="K25">
        <f t="shared" si="1"/>
        <v>2</v>
      </c>
      <c r="L25" s="90">
        <f>Points_Table[[#This Row],[Ec Dis Points]]+Points_Table[[#This Row],[ELL Points]]</f>
        <v>2</v>
      </c>
      <c r="M25">
        <f>IFERROR(VLOOKUP(_xlfn.NUMBERVALUE($A25),PKRFP1!$A:$L,12,FALSE),"N/A")</f>
        <v>1</v>
      </c>
      <c r="N25" s="88">
        <f t="shared" si="3"/>
        <v>2</v>
      </c>
      <c r="O25" s="94">
        <f>IFERROR(VLOOKUP(_xlfn.NUMBERVALUE($A25),'% Served'!$A:$L,12,FALSE),"N/A")</f>
        <v>1</v>
      </c>
      <c r="P25" s="90">
        <f>INDEX('Need Points'!$T$21:$T$26,IF(Points_Table[[#This Row],[% Served 3yr Average]]="N/A",6,MATCH(Points_Table[[#This Row],[% Served 3yr Average]],'Need Points'!$S$21:$S$26,1)+1))</f>
        <v>5</v>
      </c>
      <c r="R25" s="19" t="str">
        <f>S24&amp;"-"&amp;S25</f>
        <v>0.95-1</v>
      </c>
      <c r="S25" s="63">
        <v>1</v>
      </c>
      <c r="T25" s="64">
        <v>5</v>
      </c>
      <c r="U25" s="66">
        <f>COUNTIFS('% Served'!$L$5:$L$678,"&lt;="&amp;'Need Points'!S25)-SUM(U$21:U24)</f>
        <v>392</v>
      </c>
    </row>
    <row r="26" spans="1:21" x14ac:dyDescent="0.25">
      <c r="A26" t="str">
        <f t="shared" si="2"/>
        <v>022902</v>
      </c>
      <c r="B26" s="68" t="s">
        <v>2101</v>
      </c>
      <c r="C26" s="71" t="s">
        <v>759</v>
      </c>
      <c r="D26" s="69">
        <v>2018</v>
      </c>
      <c r="E26" s="69">
        <v>0</v>
      </c>
      <c r="F26" s="69">
        <v>65</v>
      </c>
      <c r="G26">
        <f>IFERROR(VLOOKUP(_xlfn.NUMBERVALUE($A26),PKRFP1!$A:$I,6,FALSE),"N/A")</f>
        <v>5.0510000000000002</v>
      </c>
      <c r="H26">
        <f>IFERROR(VLOOKUP(_xlfn.NUMBERVALUE($A26),PKRFP1!$A:$I,5,FALSE),"N/A")</f>
        <v>4</v>
      </c>
      <c r="I26">
        <f>IF(AND(ISNUMBER(Points_Table[[#This Row],[May 2019 NRI]]),ISNUMBER(Points_Table[[#This Row],[2008 NRC]]),OR(H26&lt;=4,G26&gt;=$T$17)),1,0)</f>
        <v>1</v>
      </c>
      <c r="J26">
        <f t="shared" si="0"/>
        <v>0</v>
      </c>
      <c r="K26">
        <f t="shared" si="1"/>
        <v>2</v>
      </c>
      <c r="L26" s="90">
        <f>Points_Table[[#This Row],[Ec Dis Points]]+Points_Table[[#This Row],[ELL Points]]</f>
        <v>2</v>
      </c>
      <c r="M26">
        <f>IFERROR(VLOOKUP(_xlfn.NUMBERVALUE($A26),PKRFP1!$A:$L,12,FALSE),"N/A")</f>
        <v>1</v>
      </c>
      <c r="N26" s="88">
        <f t="shared" si="3"/>
        <v>2</v>
      </c>
      <c r="O26" s="94">
        <f>IFERROR(VLOOKUP(_xlfn.NUMBERVALUE($A26),'% Served'!$A:$L,12,FALSE),"N/A")</f>
        <v>1</v>
      </c>
      <c r="P26" s="90">
        <f>INDEX('Need Points'!$T$21:$T$26,IF(Points_Table[[#This Row],[% Served 3yr Average]]="N/A",6,MATCH(Points_Table[[#This Row],[% Served 3yr Average]],'Need Points'!$S$21:$S$26,1)+1))</f>
        <v>5</v>
      </c>
      <c r="S26" s="65" t="s">
        <v>77</v>
      </c>
      <c r="T26" s="64">
        <v>5</v>
      </c>
      <c r="U26" s="66">
        <f>COUNTIFS('% Served'!L:L,'Need Points'!S26)</f>
        <v>225</v>
      </c>
    </row>
    <row r="27" spans="1:21" x14ac:dyDescent="0.25">
      <c r="A27" t="str">
        <f t="shared" si="2"/>
        <v>030101</v>
      </c>
      <c r="B27" s="68" t="s">
        <v>2102</v>
      </c>
      <c r="C27" s="71" t="s">
        <v>799</v>
      </c>
      <c r="D27" s="69">
        <v>2018</v>
      </c>
      <c r="E27" s="69">
        <v>0</v>
      </c>
      <c r="F27" s="69">
        <v>44</v>
      </c>
      <c r="G27">
        <f>IFERROR(VLOOKUP(_xlfn.NUMBERVALUE($A27),PKRFP1!$A:$I,6,FALSE),"N/A")</f>
        <v>1.1639999999999999</v>
      </c>
      <c r="H27">
        <f>IFERROR(VLOOKUP(_xlfn.NUMBERVALUE($A27),PKRFP1!$A:$I,5,FALSE),"N/A")</f>
        <v>5</v>
      </c>
      <c r="I27">
        <f>IF(AND(ISNUMBER(Points_Table[[#This Row],[May 2019 NRI]]),ISNUMBER(Points_Table[[#This Row],[2008 NRC]]),OR(H27&lt;=4,G27&gt;=$T$17)),1,0)</f>
        <v>1</v>
      </c>
      <c r="J27">
        <f t="shared" si="0"/>
        <v>0</v>
      </c>
      <c r="K27">
        <f t="shared" si="1"/>
        <v>1</v>
      </c>
      <c r="L27" s="90">
        <f>Points_Table[[#This Row],[Ec Dis Points]]+Points_Table[[#This Row],[ELL Points]]</f>
        <v>1</v>
      </c>
      <c r="M27">
        <f>IFERROR(VLOOKUP(_xlfn.NUMBERVALUE($A27),PKRFP1!$A:$L,12,FALSE),"N/A")</f>
        <v>1</v>
      </c>
      <c r="N27" s="88">
        <f t="shared" si="3"/>
        <v>2</v>
      </c>
      <c r="O27" s="94">
        <f>IFERROR(VLOOKUP(_xlfn.NUMBERVALUE($A27),'% Served'!$A:$L,12,FALSE),"N/A")</f>
        <v>1</v>
      </c>
      <c r="P27" s="90">
        <f>INDEX('Need Points'!$T$21:$T$26,IF(Points_Table[[#This Row],[% Served 3yr Average]]="N/A",6,MATCH(Points_Table[[#This Row],[% Served 3yr Average]],'Need Points'!$S$21:$S$26,1)+1))</f>
        <v>5</v>
      </c>
      <c r="S27" s="70" t="s">
        <v>2070</v>
      </c>
    </row>
    <row r="28" spans="1:21" x14ac:dyDescent="0.25">
      <c r="A28" t="str">
        <f t="shared" si="2"/>
        <v>030200</v>
      </c>
      <c r="B28" s="68" t="s">
        <v>2103</v>
      </c>
      <c r="C28" s="71" t="s">
        <v>758</v>
      </c>
      <c r="D28" s="69">
        <v>2018</v>
      </c>
      <c r="E28" s="69">
        <v>5</v>
      </c>
      <c r="F28" s="69">
        <v>79</v>
      </c>
      <c r="G28">
        <f>IFERROR(VLOOKUP(_xlfn.NUMBERVALUE($A28),PKRFP1!$A:$I,6,FALSE),"N/A")</f>
        <v>2.8130000000000002</v>
      </c>
      <c r="H28">
        <f>IFERROR(VLOOKUP(_xlfn.NUMBERVALUE($A28),PKRFP1!$A:$I,5,FALSE),"N/A")</f>
        <v>3</v>
      </c>
      <c r="I28">
        <f>IF(AND(ISNUMBER(Points_Table[[#This Row],[May 2019 NRI]]),ISNUMBER(Points_Table[[#This Row],[2008 NRC]]),OR(H28&lt;=4,G28&gt;=$T$17)),1,0)</f>
        <v>1</v>
      </c>
      <c r="J28">
        <f t="shared" si="0"/>
        <v>1</v>
      </c>
      <c r="K28">
        <f t="shared" si="1"/>
        <v>3</v>
      </c>
      <c r="L28" s="90">
        <f>Points_Table[[#This Row],[Ec Dis Points]]+Points_Table[[#This Row],[ELL Points]]</f>
        <v>4</v>
      </c>
      <c r="M28">
        <f>IFERROR(VLOOKUP(_xlfn.NUMBERVALUE($A28),PKRFP1!$A:$L,12,FALSE),"N/A")</f>
        <v>1</v>
      </c>
      <c r="N28" s="88">
        <f t="shared" si="3"/>
        <v>2</v>
      </c>
      <c r="O28" s="94">
        <f>IFERROR(VLOOKUP(_xlfn.NUMBERVALUE($A28),'% Served'!$A:$L,12,FALSE),"N/A")</f>
        <v>1</v>
      </c>
      <c r="P28" s="90">
        <f>INDEX('Need Points'!$T$21:$T$26,IF(Points_Table[[#This Row],[% Served 3yr Average]]="N/A",6,MATCH(Points_Table[[#This Row],[% Served 3yr Average]],'Need Points'!$S$21:$S$26,1)+1))</f>
        <v>5</v>
      </c>
    </row>
    <row r="29" spans="1:21" x14ac:dyDescent="0.25">
      <c r="A29" t="str">
        <f t="shared" si="2"/>
        <v>030501</v>
      </c>
      <c r="B29" s="68" t="s">
        <v>2104</v>
      </c>
      <c r="C29" s="71" t="s">
        <v>897</v>
      </c>
      <c r="D29" s="69">
        <v>2018</v>
      </c>
      <c r="E29" s="69">
        <v>0</v>
      </c>
      <c r="F29" s="69">
        <v>68</v>
      </c>
      <c r="G29">
        <f>IFERROR(VLOOKUP(_xlfn.NUMBERVALUE($A29),PKRFP1!$A:$I,6,FALSE),"N/A")</f>
        <v>3.6</v>
      </c>
      <c r="H29">
        <f>IFERROR(VLOOKUP(_xlfn.NUMBERVALUE($A29),PKRFP1!$A:$I,5,FALSE),"N/A")</f>
        <v>4</v>
      </c>
      <c r="I29">
        <f>IF(AND(ISNUMBER(Points_Table[[#This Row],[May 2019 NRI]]),ISNUMBER(Points_Table[[#This Row],[2008 NRC]]),OR(H29&lt;=4,G29&gt;=$T$17)),1,0)</f>
        <v>1</v>
      </c>
      <c r="J29">
        <f t="shared" si="0"/>
        <v>0</v>
      </c>
      <c r="K29">
        <f t="shared" si="1"/>
        <v>2</v>
      </c>
      <c r="L29" s="90">
        <f>Points_Table[[#This Row],[Ec Dis Points]]+Points_Table[[#This Row],[ELL Points]]</f>
        <v>2</v>
      </c>
      <c r="M29">
        <f>IFERROR(VLOOKUP(_xlfn.NUMBERVALUE($A29),PKRFP1!$A:$L,12,FALSE),"N/A")</f>
        <v>1</v>
      </c>
      <c r="N29" s="88">
        <f t="shared" si="3"/>
        <v>2</v>
      </c>
      <c r="O29" s="94">
        <f>IFERROR(VLOOKUP(_xlfn.NUMBERVALUE($A29),'% Served'!$A:$L,12,FALSE),"N/A")</f>
        <v>1</v>
      </c>
      <c r="P29" s="90">
        <f>INDEX('Need Points'!$T$21:$T$26,IF(Points_Table[[#This Row],[% Served 3yr Average]]="N/A",6,MATCH(Points_Table[[#This Row],[% Served 3yr Average]],'Need Points'!$S$21:$S$26,1)+1))</f>
        <v>5</v>
      </c>
      <c r="R29" s="77" t="s">
        <v>2779</v>
      </c>
      <c r="S29" s="77"/>
      <c r="T29" s="77"/>
      <c r="U29" s="81"/>
    </row>
    <row r="30" spans="1:21" x14ac:dyDescent="0.25">
      <c r="A30" t="str">
        <f t="shared" si="2"/>
        <v>030601</v>
      </c>
      <c r="B30" s="68" t="s">
        <v>2105</v>
      </c>
      <c r="C30" s="71" t="s">
        <v>1091</v>
      </c>
      <c r="D30" s="69">
        <v>2018</v>
      </c>
      <c r="E30" s="69">
        <v>0</v>
      </c>
      <c r="F30" s="69">
        <v>48</v>
      </c>
      <c r="G30">
        <f>IFERROR(VLOOKUP(_xlfn.NUMBERVALUE($A30),PKRFP1!$A:$I,6,FALSE),"N/A")</f>
        <v>1.3069999999999999</v>
      </c>
      <c r="H30">
        <f>IFERROR(VLOOKUP(_xlfn.NUMBERVALUE($A30),PKRFP1!$A:$I,5,FALSE),"N/A")</f>
        <v>5</v>
      </c>
      <c r="I30">
        <f>IF(AND(ISNUMBER(Points_Table[[#This Row],[May 2019 NRI]]),ISNUMBER(Points_Table[[#This Row],[2008 NRC]]),OR(H30&lt;=4,G30&gt;=$T$17)),1,0)</f>
        <v>1</v>
      </c>
      <c r="J30">
        <f t="shared" si="0"/>
        <v>0</v>
      </c>
      <c r="K30">
        <f t="shared" si="1"/>
        <v>1</v>
      </c>
      <c r="L30" s="90">
        <f>Points_Table[[#This Row],[Ec Dis Points]]+Points_Table[[#This Row],[ELL Points]]</f>
        <v>1</v>
      </c>
      <c r="M30">
        <f>IFERROR(VLOOKUP(_xlfn.NUMBERVALUE($A30),PKRFP1!$A:$L,12,FALSE),"N/A")</f>
        <v>0</v>
      </c>
      <c r="N30" s="88">
        <f t="shared" si="3"/>
        <v>1</v>
      </c>
      <c r="O30" s="94" t="str">
        <f>IFERROR(VLOOKUP(_xlfn.NUMBERVALUE($A30),'% Served'!$A:$L,12,FALSE),"N/A")</f>
        <v>N/A</v>
      </c>
      <c r="P30" s="90">
        <f>INDEX('Need Points'!$T$21:$T$26,IF(Points_Table[[#This Row],[% Served 3yr Average]]="N/A",6,MATCH(Points_Table[[#This Row],[% Served 3yr Average]],'Need Points'!$S$21:$S$26,1)+1))</f>
        <v>5</v>
      </c>
      <c r="R30" t="s">
        <v>2780</v>
      </c>
    </row>
    <row r="31" spans="1:21" x14ac:dyDescent="0.25">
      <c r="A31" t="str">
        <f t="shared" si="2"/>
        <v>030701</v>
      </c>
      <c r="B31" s="68" t="s">
        <v>2106</v>
      </c>
      <c r="C31" s="71" t="s">
        <v>800</v>
      </c>
      <c r="D31" s="69">
        <v>2018</v>
      </c>
      <c r="E31" s="69">
        <v>1</v>
      </c>
      <c r="F31" s="69">
        <v>44</v>
      </c>
      <c r="G31">
        <f>IFERROR(VLOOKUP(_xlfn.NUMBERVALUE($A31),PKRFP1!$A:$I,6,FALSE),"N/A")</f>
        <v>1.024</v>
      </c>
      <c r="H31">
        <f>IFERROR(VLOOKUP(_xlfn.NUMBERVALUE($A31),PKRFP1!$A:$I,5,FALSE),"N/A")</f>
        <v>4</v>
      </c>
      <c r="I31">
        <f>IF(AND(ISNUMBER(Points_Table[[#This Row],[May 2019 NRI]]),ISNUMBER(Points_Table[[#This Row],[2008 NRC]]),OR(H31&lt;=4,G31&gt;=$T$17)),1,0)</f>
        <v>1</v>
      </c>
      <c r="J31">
        <f t="shared" si="0"/>
        <v>0</v>
      </c>
      <c r="K31">
        <f t="shared" si="1"/>
        <v>1</v>
      </c>
      <c r="L31" s="90">
        <f>Points_Table[[#This Row],[Ec Dis Points]]+Points_Table[[#This Row],[ELL Points]]</f>
        <v>1</v>
      </c>
      <c r="M31">
        <f>IFERROR(VLOOKUP(_xlfn.NUMBERVALUE($A31),PKRFP1!$A:$L,12,FALSE),"N/A")</f>
        <v>1</v>
      </c>
      <c r="N31" s="88">
        <f t="shared" si="3"/>
        <v>2</v>
      </c>
      <c r="O31" s="94">
        <f>IFERROR(VLOOKUP(_xlfn.NUMBERVALUE($A31),'% Served'!$A:$L,12,FALSE),"N/A")</f>
        <v>1</v>
      </c>
      <c r="P31" s="90">
        <f>INDEX('Need Points'!$T$21:$T$26,IF(Points_Table[[#This Row],[% Served 3yr Average]]="N/A",6,MATCH(Points_Table[[#This Row],[% Served 3yr Average]],'Need Points'!$S$21:$S$26,1)+1))</f>
        <v>5</v>
      </c>
      <c r="R31" t="s">
        <v>2782</v>
      </c>
    </row>
    <row r="32" spans="1:21" x14ac:dyDescent="0.25">
      <c r="A32" t="str">
        <f t="shared" si="2"/>
        <v>031101</v>
      </c>
      <c r="B32" s="68" t="s">
        <v>2107</v>
      </c>
      <c r="C32" s="71" t="s">
        <v>954</v>
      </c>
      <c r="D32" s="69">
        <v>2018</v>
      </c>
      <c r="E32" s="69">
        <v>1</v>
      </c>
      <c r="F32" s="69">
        <v>42</v>
      </c>
      <c r="G32">
        <f>IFERROR(VLOOKUP(_xlfn.NUMBERVALUE($A32),PKRFP1!$A:$I,6,FALSE),"N/A")</f>
        <v>1.0649999999999999</v>
      </c>
      <c r="H32">
        <f>IFERROR(VLOOKUP(_xlfn.NUMBERVALUE($A32),PKRFP1!$A:$I,5,FALSE),"N/A")</f>
        <v>5</v>
      </c>
      <c r="I32">
        <f>IF(AND(ISNUMBER(Points_Table[[#This Row],[May 2019 NRI]]),ISNUMBER(Points_Table[[#This Row],[2008 NRC]]),OR(H32&lt;=4,G32&gt;=$T$17)),1,0)</f>
        <v>1</v>
      </c>
      <c r="J32">
        <f t="shared" si="0"/>
        <v>0</v>
      </c>
      <c r="K32">
        <f t="shared" si="1"/>
        <v>1</v>
      </c>
      <c r="L32" s="90">
        <f>Points_Table[[#This Row],[Ec Dis Points]]+Points_Table[[#This Row],[ELL Points]]</f>
        <v>1</v>
      </c>
      <c r="M32">
        <f>IFERROR(VLOOKUP(_xlfn.NUMBERVALUE($A32),PKRFP1!$A:$L,12,FALSE),"N/A")</f>
        <v>1</v>
      </c>
      <c r="N32" s="88">
        <f t="shared" si="3"/>
        <v>2</v>
      </c>
      <c r="O32" s="94">
        <f>IFERROR(VLOOKUP(_xlfn.NUMBERVALUE($A32),'% Served'!$A:$L,12,FALSE),"N/A")</f>
        <v>1</v>
      </c>
      <c r="P32" s="90">
        <f>INDEX('Need Points'!$T$21:$T$26,IF(Points_Table[[#This Row],[% Served 3yr Average]]="N/A",6,MATCH(Points_Table[[#This Row],[% Served 3yr Average]],'Need Points'!$S$21:$S$26,1)+1))</f>
        <v>5</v>
      </c>
      <c r="R32" t="s">
        <v>2781</v>
      </c>
    </row>
    <row r="33" spans="1:18" x14ac:dyDescent="0.25">
      <c r="A33" t="str">
        <f t="shared" si="2"/>
        <v>031301</v>
      </c>
      <c r="B33" s="68" t="s">
        <v>2108</v>
      </c>
      <c r="C33" s="71" t="s">
        <v>825</v>
      </c>
      <c r="D33" s="69">
        <v>2018</v>
      </c>
      <c r="E33" s="69">
        <v>0</v>
      </c>
      <c r="F33" s="69">
        <v>65</v>
      </c>
      <c r="G33">
        <f>IFERROR(VLOOKUP(_xlfn.NUMBERVALUE($A33),PKRFP1!$A:$I,6,FALSE),"N/A")</f>
        <v>1.8839999999999999</v>
      </c>
      <c r="H33">
        <f>IFERROR(VLOOKUP(_xlfn.NUMBERVALUE($A33),PKRFP1!$A:$I,5,FALSE),"N/A")</f>
        <v>4</v>
      </c>
      <c r="I33">
        <f>IF(AND(ISNUMBER(Points_Table[[#This Row],[May 2019 NRI]]),ISNUMBER(Points_Table[[#This Row],[2008 NRC]]),OR(H33&lt;=4,G33&gt;=$T$17)),1,0)</f>
        <v>1</v>
      </c>
      <c r="J33">
        <f t="shared" si="0"/>
        <v>0</v>
      </c>
      <c r="K33">
        <f t="shared" si="1"/>
        <v>2</v>
      </c>
      <c r="L33" s="90">
        <f>Points_Table[[#This Row],[Ec Dis Points]]+Points_Table[[#This Row],[ELL Points]]</f>
        <v>2</v>
      </c>
      <c r="M33">
        <f>IFERROR(VLOOKUP(_xlfn.NUMBERVALUE($A33),PKRFP1!$A:$L,12,FALSE),"N/A")</f>
        <v>1</v>
      </c>
      <c r="N33" s="88">
        <f t="shared" si="3"/>
        <v>2</v>
      </c>
      <c r="O33" s="94">
        <f>IFERROR(VLOOKUP(_xlfn.NUMBERVALUE($A33),'% Served'!$A:$L,12,FALSE),"N/A")</f>
        <v>0.90476190476190477</v>
      </c>
      <c r="P33" s="90">
        <f>INDEX('Need Points'!$T$21:$T$26,IF(Points_Table[[#This Row],[% Served 3yr Average]]="N/A",6,MATCH(Points_Table[[#This Row],[% Served 3yr Average]],'Need Points'!$S$21:$S$26,1)+1))</f>
        <v>3</v>
      </c>
      <c r="R33" t="s">
        <v>2778</v>
      </c>
    </row>
    <row r="34" spans="1:18" x14ac:dyDescent="0.25">
      <c r="A34" t="str">
        <f t="shared" si="2"/>
        <v>031401</v>
      </c>
      <c r="B34" s="68" t="s">
        <v>2109</v>
      </c>
      <c r="C34" s="71" t="s">
        <v>1134</v>
      </c>
      <c r="D34" s="69">
        <v>2018</v>
      </c>
      <c r="E34" s="69">
        <v>0</v>
      </c>
      <c r="F34" s="69">
        <v>60</v>
      </c>
      <c r="G34">
        <f>IFERROR(VLOOKUP(_xlfn.NUMBERVALUE($A34),PKRFP1!$A:$I,6,FALSE),"N/A")</f>
        <v>3.351</v>
      </c>
      <c r="H34">
        <f>IFERROR(VLOOKUP(_xlfn.NUMBERVALUE($A34),PKRFP1!$A:$I,5,FALSE),"N/A")</f>
        <v>4</v>
      </c>
      <c r="I34">
        <f>IF(AND(ISNUMBER(Points_Table[[#This Row],[May 2019 NRI]]),ISNUMBER(Points_Table[[#This Row],[2008 NRC]]),OR(H34&lt;=4,G34&gt;=$T$17)),1,0)</f>
        <v>1</v>
      </c>
      <c r="J34">
        <f t="shared" si="0"/>
        <v>0</v>
      </c>
      <c r="K34">
        <f t="shared" si="1"/>
        <v>2</v>
      </c>
      <c r="L34" s="90">
        <f>Points_Table[[#This Row],[Ec Dis Points]]+Points_Table[[#This Row],[ELL Points]]</f>
        <v>2</v>
      </c>
      <c r="M34">
        <f>IFERROR(VLOOKUP(_xlfn.NUMBERVALUE($A34),PKRFP1!$A:$L,12,FALSE),"N/A")</f>
        <v>1</v>
      </c>
      <c r="N34" s="88">
        <f t="shared" si="3"/>
        <v>2</v>
      </c>
      <c r="O34" s="94">
        <f>IFERROR(VLOOKUP(_xlfn.NUMBERVALUE($A34),'% Served'!$A:$L,12,FALSE),"N/A")</f>
        <v>1</v>
      </c>
      <c r="P34" s="90">
        <f>INDEX('Need Points'!$T$21:$T$26,IF(Points_Table[[#This Row],[% Served 3yr Average]]="N/A",6,MATCH(Points_Table[[#This Row],[% Served 3yr Average]],'Need Points'!$S$21:$S$26,1)+1))</f>
        <v>5</v>
      </c>
    </row>
    <row r="35" spans="1:18" x14ac:dyDescent="0.25">
      <c r="A35" t="str">
        <f t="shared" si="2"/>
        <v>031501</v>
      </c>
      <c r="B35" s="68" t="s">
        <v>2110</v>
      </c>
      <c r="C35" s="71" t="s">
        <v>1106</v>
      </c>
      <c r="D35" s="69">
        <v>2018</v>
      </c>
      <c r="E35" s="69">
        <v>1</v>
      </c>
      <c r="F35" s="69">
        <v>55</v>
      </c>
      <c r="G35">
        <f>IFERROR(VLOOKUP(_xlfn.NUMBERVALUE($A35),PKRFP1!$A:$I,6,FALSE),"N/A")</f>
        <v>1.4650000000000001</v>
      </c>
      <c r="H35">
        <f>IFERROR(VLOOKUP(_xlfn.NUMBERVALUE($A35),PKRFP1!$A:$I,5,FALSE),"N/A")</f>
        <v>5</v>
      </c>
      <c r="I35">
        <f>IF(AND(ISNUMBER(Points_Table[[#This Row],[May 2019 NRI]]),ISNUMBER(Points_Table[[#This Row],[2008 NRC]]),OR(H35&lt;=4,G35&gt;=$T$17)),1,0)</f>
        <v>1</v>
      </c>
      <c r="J35">
        <f t="shared" si="0"/>
        <v>0</v>
      </c>
      <c r="K35">
        <f t="shared" si="1"/>
        <v>2</v>
      </c>
      <c r="L35" s="90">
        <f>Points_Table[[#This Row],[Ec Dis Points]]+Points_Table[[#This Row],[ELL Points]]</f>
        <v>2</v>
      </c>
      <c r="M35">
        <f>IFERROR(VLOOKUP(_xlfn.NUMBERVALUE($A35),PKRFP1!$A:$L,12,FALSE),"N/A")</f>
        <v>1</v>
      </c>
      <c r="N35" s="88">
        <f t="shared" si="3"/>
        <v>2</v>
      </c>
      <c r="O35" s="94">
        <f>IFERROR(VLOOKUP(_xlfn.NUMBERVALUE($A35),'% Served'!$A:$L,12,FALSE),"N/A")</f>
        <v>1</v>
      </c>
      <c r="P35" s="90">
        <f>INDEX('Need Points'!$T$21:$T$26,IF(Points_Table[[#This Row],[% Served 3yr Average]]="N/A",6,MATCH(Points_Table[[#This Row],[% Served 3yr Average]],'Need Points'!$S$21:$S$26,1)+1))</f>
        <v>5</v>
      </c>
    </row>
    <row r="36" spans="1:18" x14ac:dyDescent="0.25">
      <c r="A36" t="str">
        <f t="shared" si="2"/>
        <v>031502</v>
      </c>
      <c r="B36" s="68" t="s">
        <v>2111</v>
      </c>
      <c r="C36" s="71" t="s">
        <v>924</v>
      </c>
      <c r="D36" s="69">
        <v>2018</v>
      </c>
      <c r="E36" s="69">
        <v>5</v>
      </c>
      <c r="F36" s="69">
        <v>72</v>
      </c>
      <c r="G36">
        <f>IFERROR(VLOOKUP(_xlfn.NUMBERVALUE($A36),PKRFP1!$A:$I,6,FALSE),"N/A")</f>
        <v>2.0720000000000001</v>
      </c>
      <c r="H36">
        <f>IFERROR(VLOOKUP(_xlfn.NUMBERVALUE($A36),PKRFP1!$A:$I,5,FALSE),"N/A")</f>
        <v>3</v>
      </c>
      <c r="I36">
        <f>IF(AND(ISNUMBER(Points_Table[[#This Row],[May 2019 NRI]]),ISNUMBER(Points_Table[[#This Row],[2008 NRC]]),OR(H36&lt;=4,G36&gt;=$T$17)),1,0)</f>
        <v>1</v>
      </c>
      <c r="J36">
        <f t="shared" si="0"/>
        <v>1</v>
      </c>
      <c r="K36">
        <f t="shared" si="1"/>
        <v>2</v>
      </c>
      <c r="L36" s="90">
        <f>Points_Table[[#This Row],[Ec Dis Points]]+Points_Table[[#This Row],[ELL Points]]</f>
        <v>3</v>
      </c>
      <c r="M36">
        <f>IFERROR(VLOOKUP(_xlfn.NUMBERVALUE($A36),PKRFP1!$A:$L,12,FALSE),"N/A")</f>
        <v>1</v>
      </c>
      <c r="N36" s="88">
        <f t="shared" si="3"/>
        <v>2</v>
      </c>
      <c r="O36" s="94">
        <f>IFERROR(VLOOKUP(_xlfn.NUMBERVALUE($A36),'% Served'!$A:$L,12,FALSE),"N/A")</f>
        <v>1</v>
      </c>
      <c r="P36" s="90">
        <f>INDEX('Need Points'!$T$21:$T$26,IF(Points_Table[[#This Row],[% Served 3yr Average]]="N/A",6,MATCH(Points_Table[[#This Row],[% Served 3yr Average]],'Need Points'!$S$21:$S$26,1)+1))</f>
        <v>5</v>
      </c>
    </row>
    <row r="37" spans="1:18" x14ac:dyDescent="0.25">
      <c r="A37" t="str">
        <f t="shared" si="2"/>
        <v>031601</v>
      </c>
      <c r="B37" s="68" t="s">
        <v>2112</v>
      </c>
      <c r="C37" s="71" t="s">
        <v>1389</v>
      </c>
      <c r="D37" s="69">
        <v>2018</v>
      </c>
      <c r="E37" s="69">
        <v>2</v>
      </c>
      <c r="F37" s="69">
        <v>28</v>
      </c>
      <c r="G37">
        <f>IFERROR(VLOOKUP(_xlfn.NUMBERVALUE($A37),PKRFP1!$A:$I,6,FALSE),"N/A")</f>
        <v>0.46899999999999997</v>
      </c>
      <c r="H37">
        <f>IFERROR(VLOOKUP(_xlfn.NUMBERVALUE($A37),PKRFP1!$A:$I,5,FALSE),"N/A")</f>
        <v>5</v>
      </c>
      <c r="I37">
        <f>IF(AND(ISNUMBER(Points_Table[[#This Row],[May 2019 NRI]]),ISNUMBER(Points_Table[[#This Row],[2008 NRC]]),OR(H37&lt;=4,G37&gt;=$T$17)),1,0)</f>
        <v>0</v>
      </c>
      <c r="J37">
        <f t="shared" si="0"/>
        <v>0</v>
      </c>
      <c r="K37">
        <f t="shared" si="1"/>
        <v>1</v>
      </c>
      <c r="L37" s="90">
        <f>Points_Table[[#This Row],[Ec Dis Points]]+Points_Table[[#This Row],[ELL Points]]</f>
        <v>1</v>
      </c>
      <c r="M37">
        <f>IFERROR(VLOOKUP(_xlfn.NUMBERVALUE($A37),PKRFP1!$A:$L,12,FALSE),"N/A")</f>
        <v>1</v>
      </c>
      <c r="N37" s="88">
        <f t="shared" si="3"/>
        <v>3</v>
      </c>
      <c r="O37" s="94">
        <f>IFERROR(VLOOKUP(_xlfn.NUMBERVALUE($A37),'% Served'!$A:$L,12,FALSE),"N/A")</f>
        <v>1</v>
      </c>
      <c r="P37" s="90">
        <f>INDEX('Need Points'!$T$21:$T$26,IF(Points_Table[[#This Row],[% Served 3yr Average]]="N/A",6,MATCH(Points_Table[[#This Row],[% Served 3yr Average]],'Need Points'!$S$21:$S$26,1)+1))</f>
        <v>5</v>
      </c>
    </row>
    <row r="38" spans="1:18" x14ac:dyDescent="0.25">
      <c r="A38" t="str">
        <f t="shared" si="2"/>
        <v>031701</v>
      </c>
      <c r="B38" s="68" t="s">
        <v>2113</v>
      </c>
      <c r="C38" s="71" t="s">
        <v>1139</v>
      </c>
      <c r="D38" s="69">
        <v>2018</v>
      </c>
      <c r="E38" s="69">
        <v>0</v>
      </c>
      <c r="F38" s="69">
        <v>54</v>
      </c>
      <c r="G38">
        <f>IFERROR(VLOOKUP(_xlfn.NUMBERVALUE($A38),PKRFP1!$A:$I,6,FALSE),"N/A")</f>
        <v>2.2000000000000002</v>
      </c>
      <c r="H38">
        <f>IFERROR(VLOOKUP(_xlfn.NUMBERVALUE($A38),PKRFP1!$A:$I,5,FALSE),"N/A")</f>
        <v>5</v>
      </c>
      <c r="I38">
        <f>IF(AND(ISNUMBER(Points_Table[[#This Row],[May 2019 NRI]]),ISNUMBER(Points_Table[[#This Row],[2008 NRC]]),OR(H38&lt;=4,G38&gt;=$T$17)),1,0)</f>
        <v>1</v>
      </c>
      <c r="J38">
        <f t="shared" si="0"/>
        <v>0</v>
      </c>
      <c r="K38">
        <f t="shared" si="1"/>
        <v>2</v>
      </c>
      <c r="L38" s="90">
        <f>Points_Table[[#This Row],[Ec Dis Points]]+Points_Table[[#This Row],[ELL Points]]</f>
        <v>2</v>
      </c>
      <c r="M38">
        <f>IFERROR(VLOOKUP(_xlfn.NUMBERVALUE($A38),PKRFP1!$A:$L,12,FALSE),"N/A")</f>
        <v>1</v>
      </c>
      <c r="N38" s="88">
        <f t="shared" si="3"/>
        <v>2</v>
      </c>
      <c r="O38" s="94">
        <f>IFERROR(VLOOKUP(_xlfn.NUMBERVALUE($A38),'% Served'!$A:$L,12,FALSE),"N/A")</f>
        <v>1</v>
      </c>
      <c r="P38" s="90">
        <f>INDEX('Need Points'!$T$21:$T$26,IF(Points_Table[[#This Row],[% Served 3yr Average]]="N/A",6,MATCH(Points_Table[[#This Row],[% Served 3yr Average]],'Need Points'!$S$21:$S$26,1)+1))</f>
        <v>5</v>
      </c>
    </row>
    <row r="39" spans="1:18" x14ac:dyDescent="0.25">
      <c r="A39" t="str">
        <f t="shared" si="2"/>
        <v>040204</v>
      </c>
      <c r="B39" s="68" t="s">
        <v>2114</v>
      </c>
      <c r="C39" s="71" t="s">
        <v>1125</v>
      </c>
      <c r="D39" s="69">
        <v>2018</v>
      </c>
      <c r="E39" s="69">
        <v>0</v>
      </c>
      <c r="F39" s="69">
        <v>52</v>
      </c>
      <c r="G39">
        <f>IFERROR(VLOOKUP(_xlfn.NUMBERVALUE($A39),PKRFP1!$A:$I,6,FALSE),"N/A")</f>
        <v>2.0790000000000002</v>
      </c>
      <c r="H39">
        <f>IFERROR(VLOOKUP(_xlfn.NUMBERVALUE($A39),PKRFP1!$A:$I,5,FALSE),"N/A")</f>
        <v>5</v>
      </c>
      <c r="I39">
        <f>IF(AND(ISNUMBER(Points_Table[[#This Row],[May 2019 NRI]]),ISNUMBER(Points_Table[[#This Row],[2008 NRC]]),OR(H39&lt;=4,G39&gt;=$T$17)),1,0)</f>
        <v>1</v>
      </c>
      <c r="J39">
        <f t="shared" si="0"/>
        <v>0</v>
      </c>
      <c r="K39">
        <f t="shared" si="1"/>
        <v>2</v>
      </c>
      <c r="L39" s="90">
        <f>Points_Table[[#This Row],[Ec Dis Points]]+Points_Table[[#This Row],[ELL Points]]</f>
        <v>2</v>
      </c>
      <c r="M39">
        <f>IFERROR(VLOOKUP(_xlfn.NUMBERVALUE($A39),PKRFP1!$A:$L,12,FALSE),"N/A")</f>
        <v>1</v>
      </c>
      <c r="N39" s="88">
        <f t="shared" si="3"/>
        <v>2</v>
      </c>
      <c r="O39" s="94">
        <f>IFERROR(VLOOKUP(_xlfn.NUMBERVALUE($A39),'% Served'!$A:$L,12,FALSE),"N/A")</f>
        <v>0.6923076923076924</v>
      </c>
      <c r="P39" s="90">
        <f>INDEX('Need Points'!$T$21:$T$26,IF(Points_Table[[#This Row],[% Served 3yr Average]]="N/A",6,MATCH(Points_Table[[#This Row],[% Served 3yr Average]],'Need Points'!$S$21:$S$26,1)+1))</f>
        <v>0</v>
      </c>
    </row>
    <row r="40" spans="1:18" x14ac:dyDescent="0.25">
      <c r="A40" t="str">
        <f t="shared" si="2"/>
        <v>040302</v>
      </c>
      <c r="B40" s="68" t="s">
        <v>2115</v>
      </c>
      <c r="C40" s="71" t="s">
        <v>733</v>
      </c>
      <c r="D40" s="69">
        <v>2018</v>
      </c>
      <c r="E40" s="69">
        <v>0</v>
      </c>
      <c r="F40" s="69">
        <v>43</v>
      </c>
      <c r="G40">
        <f>IFERROR(VLOOKUP(_xlfn.NUMBERVALUE($A40),PKRFP1!$A:$I,6,FALSE),"N/A")</f>
        <v>2.0089999999999999</v>
      </c>
      <c r="H40">
        <f>IFERROR(VLOOKUP(_xlfn.NUMBERVALUE($A40),PKRFP1!$A:$I,5,FALSE),"N/A")</f>
        <v>5</v>
      </c>
      <c r="I40">
        <f>IF(AND(ISNUMBER(Points_Table[[#This Row],[May 2019 NRI]]),ISNUMBER(Points_Table[[#This Row],[2008 NRC]]),OR(H40&lt;=4,G40&gt;=$T$17)),1,0)</f>
        <v>1</v>
      </c>
      <c r="J40">
        <f t="shared" si="0"/>
        <v>0</v>
      </c>
      <c r="K40">
        <f t="shared" si="1"/>
        <v>1</v>
      </c>
      <c r="L40" s="90">
        <f>Points_Table[[#This Row],[Ec Dis Points]]+Points_Table[[#This Row],[ELL Points]]</f>
        <v>1</v>
      </c>
      <c r="M40">
        <f>IFERROR(VLOOKUP(_xlfn.NUMBERVALUE($A40),PKRFP1!$A:$L,12,FALSE),"N/A")</f>
        <v>1</v>
      </c>
      <c r="N40" s="88">
        <f t="shared" si="3"/>
        <v>2</v>
      </c>
      <c r="O40" s="94">
        <f>IFERROR(VLOOKUP(_xlfn.NUMBERVALUE($A40),'% Served'!$A:$L,12,FALSE),"N/A")</f>
        <v>1</v>
      </c>
      <c r="P40" s="90">
        <f>INDEX('Need Points'!$T$21:$T$26,IF(Points_Table[[#This Row],[% Served 3yr Average]]="N/A",6,MATCH(Points_Table[[#This Row],[% Served 3yr Average]],'Need Points'!$S$21:$S$26,1)+1))</f>
        <v>5</v>
      </c>
    </row>
    <row r="41" spans="1:18" x14ac:dyDescent="0.25">
      <c r="A41" t="str">
        <f t="shared" si="2"/>
        <v>040901</v>
      </c>
      <c r="B41" s="68" t="s">
        <v>2116</v>
      </c>
      <c r="C41" s="71" t="s">
        <v>1205</v>
      </c>
      <c r="D41" s="69">
        <v>2018</v>
      </c>
      <c r="E41" s="69">
        <v>0</v>
      </c>
      <c r="F41" s="69">
        <v>41</v>
      </c>
      <c r="G41">
        <f>IFERROR(VLOOKUP(_xlfn.NUMBERVALUE($A41),PKRFP1!$A:$I,6,FALSE),"N/A")</f>
        <v>0.80200000000000005</v>
      </c>
      <c r="H41">
        <f>IFERROR(VLOOKUP(_xlfn.NUMBERVALUE($A41),PKRFP1!$A:$I,5,FALSE),"N/A")</f>
        <v>5</v>
      </c>
      <c r="I41">
        <f>IF(AND(ISNUMBER(Points_Table[[#This Row],[May 2019 NRI]]),ISNUMBER(Points_Table[[#This Row],[2008 NRC]]),OR(H41&lt;=4,G41&gt;=$T$17)),1,0)</f>
        <v>1</v>
      </c>
      <c r="J41">
        <f t="shared" si="0"/>
        <v>0</v>
      </c>
      <c r="K41">
        <f t="shared" si="1"/>
        <v>1</v>
      </c>
      <c r="L41" s="90">
        <f>Points_Table[[#This Row],[Ec Dis Points]]+Points_Table[[#This Row],[ELL Points]]</f>
        <v>1</v>
      </c>
      <c r="M41">
        <f>IFERROR(VLOOKUP(_xlfn.NUMBERVALUE($A41),PKRFP1!$A:$L,12,FALSE),"N/A")</f>
        <v>1</v>
      </c>
      <c r="N41" s="88">
        <f t="shared" si="3"/>
        <v>2</v>
      </c>
      <c r="O41" s="94">
        <f>IFERROR(VLOOKUP(_xlfn.NUMBERVALUE($A41),'% Served'!$A:$L,12,FALSE),"N/A")</f>
        <v>0.87878787878787878</v>
      </c>
      <c r="P41" s="90">
        <f>INDEX('Need Points'!$T$21:$T$26,IF(Points_Table[[#This Row],[% Served 3yr Average]]="N/A",6,MATCH(Points_Table[[#This Row],[% Served 3yr Average]],'Need Points'!$S$21:$S$26,1)+1))</f>
        <v>3</v>
      </c>
    </row>
    <row r="42" spans="1:18" x14ac:dyDescent="0.25">
      <c r="A42" t="str">
        <f t="shared" si="2"/>
        <v>041101</v>
      </c>
      <c r="B42" s="68" t="s">
        <v>2117</v>
      </c>
      <c r="C42" s="71" t="s">
        <v>860</v>
      </c>
      <c r="D42" s="69">
        <v>2018</v>
      </c>
      <c r="E42" s="69">
        <v>0</v>
      </c>
      <c r="F42" s="69">
        <v>59</v>
      </c>
      <c r="G42">
        <f>IFERROR(VLOOKUP(_xlfn.NUMBERVALUE($A42),PKRFP1!$A:$I,6,FALSE),"N/A")</f>
        <v>3.6989999999999998</v>
      </c>
      <c r="H42">
        <f>IFERROR(VLOOKUP(_xlfn.NUMBERVALUE($A42),PKRFP1!$A:$I,5,FALSE),"N/A")</f>
        <v>4</v>
      </c>
      <c r="I42">
        <f>IF(AND(ISNUMBER(Points_Table[[#This Row],[May 2019 NRI]]),ISNUMBER(Points_Table[[#This Row],[2008 NRC]]),OR(H42&lt;=4,G42&gt;=$T$17)),1,0)</f>
        <v>1</v>
      </c>
      <c r="J42">
        <f t="shared" si="0"/>
        <v>0</v>
      </c>
      <c r="K42">
        <f t="shared" si="1"/>
        <v>2</v>
      </c>
      <c r="L42" s="90">
        <f>Points_Table[[#This Row],[Ec Dis Points]]+Points_Table[[#This Row],[ELL Points]]</f>
        <v>2</v>
      </c>
      <c r="M42">
        <f>IFERROR(VLOOKUP(_xlfn.NUMBERVALUE($A42),PKRFP1!$A:$L,12,FALSE),"N/A")</f>
        <v>1</v>
      </c>
      <c r="N42" s="88">
        <f t="shared" si="3"/>
        <v>2</v>
      </c>
      <c r="O42" s="94">
        <f>IFERROR(VLOOKUP(_xlfn.NUMBERVALUE($A42),'% Served'!$A:$L,12,FALSE),"N/A")</f>
        <v>1</v>
      </c>
      <c r="P42" s="90">
        <f>INDEX('Need Points'!$T$21:$T$26,IF(Points_Table[[#This Row],[% Served 3yr Average]]="N/A",6,MATCH(Points_Table[[#This Row],[% Served 3yr Average]],'Need Points'!$S$21:$S$26,1)+1))</f>
        <v>5</v>
      </c>
    </row>
    <row r="43" spans="1:18" x14ac:dyDescent="0.25">
      <c r="A43" t="str">
        <f t="shared" si="2"/>
        <v>041401</v>
      </c>
      <c r="B43" s="68" t="s">
        <v>2118</v>
      </c>
      <c r="C43" s="71" t="s">
        <v>906</v>
      </c>
      <c r="D43" s="69">
        <v>2018</v>
      </c>
      <c r="E43" s="69">
        <v>0</v>
      </c>
      <c r="F43" s="69">
        <v>60</v>
      </c>
      <c r="G43">
        <f>IFERROR(VLOOKUP(_xlfn.NUMBERVALUE($A43),PKRFP1!$A:$I,6,FALSE),"N/A")</f>
        <v>2.9820000000000002</v>
      </c>
      <c r="H43">
        <f>IFERROR(VLOOKUP(_xlfn.NUMBERVALUE($A43),PKRFP1!$A:$I,5,FALSE),"N/A")</f>
        <v>4</v>
      </c>
      <c r="I43">
        <f>IF(AND(ISNUMBER(Points_Table[[#This Row],[May 2019 NRI]]),ISNUMBER(Points_Table[[#This Row],[2008 NRC]]),OR(H43&lt;=4,G43&gt;=$T$17)),1,0)</f>
        <v>1</v>
      </c>
      <c r="J43">
        <f t="shared" si="0"/>
        <v>0</v>
      </c>
      <c r="K43">
        <f t="shared" si="1"/>
        <v>2</v>
      </c>
      <c r="L43" s="90">
        <f>Points_Table[[#This Row],[Ec Dis Points]]+Points_Table[[#This Row],[ELL Points]]</f>
        <v>2</v>
      </c>
      <c r="M43">
        <f>IFERROR(VLOOKUP(_xlfn.NUMBERVALUE($A43),PKRFP1!$A:$L,12,FALSE),"N/A")</f>
        <v>1</v>
      </c>
      <c r="N43" s="88">
        <f t="shared" si="3"/>
        <v>2</v>
      </c>
      <c r="O43" s="94">
        <f>IFERROR(VLOOKUP(_xlfn.NUMBERVALUE($A43),'% Served'!$A:$L,12,FALSE),"N/A")</f>
        <v>1</v>
      </c>
      <c r="P43" s="90">
        <f>INDEX('Need Points'!$T$21:$T$26,IF(Points_Table[[#This Row],[% Served 3yr Average]]="N/A",6,MATCH(Points_Table[[#This Row],[% Served 3yr Average]],'Need Points'!$S$21:$S$26,1)+1))</f>
        <v>5</v>
      </c>
    </row>
    <row r="44" spans="1:18" x14ac:dyDescent="0.25">
      <c r="A44" t="str">
        <f t="shared" si="2"/>
        <v>042302</v>
      </c>
      <c r="B44" s="68" t="s">
        <v>2119</v>
      </c>
      <c r="C44" s="71" t="s">
        <v>786</v>
      </c>
      <c r="D44" s="69">
        <v>2018</v>
      </c>
      <c r="E44" s="69">
        <v>0</v>
      </c>
      <c r="F44" s="69">
        <v>57</v>
      </c>
      <c r="G44">
        <f>IFERROR(VLOOKUP(_xlfn.NUMBERVALUE($A44),PKRFP1!$A:$I,6,FALSE),"N/A")</f>
        <v>2.9079999999999999</v>
      </c>
      <c r="H44">
        <f>IFERROR(VLOOKUP(_xlfn.NUMBERVALUE($A44),PKRFP1!$A:$I,5,FALSE),"N/A")</f>
        <v>5</v>
      </c>
      <c r="I44">
        <f>IF(AND(ISNUMBER(Points_Table[[#This Row],[May 2019 NRI]]),ISNUMBER(Points_Table[[#This Row],[2008 NRC]]),OR(H44&lt;=4,G44&gt;=$T$17)),1,0)</f>
        <v>1</v>
      </c>
      <c r="J44">
        <f t="shared" si="0"/>
        <v>0</v>
      </c>
      <c r="K44">
        <f t="shared" si="1"/>
        <v>2</v>
      </c>
      <c r="L44" s="90">
        <f>Points_Table[[#This Row],[Ec Dis Points]]+Points_Table[[#This Row],[ELL Points]]</f>
        <v>2</v>
      </c>
      <c r="M44">
        <f>IFERROR(VLOOKUP(_xlfn.NUMBERVALUE($A44),PKRFP1!$A:$L,12,FALSE),"N/A")</f>
        <v>1</v>
      </c>
      <c r="N44" s="88">
        <f t="shared" si="3"/>
        <v>2</v>
      </c>
      <c r="O44" s="94">
        <f>IFERROR(VLOOKUP(_xlfn.NUMBERVALUE($A44),'% Served'!$A:$L,12,FALSE),"N/A")</f>
        <v>1</v>
      </c>
      <c r="P44" s="90">
        <f>INDEX('Need Points'!$T$21:$T$26,IF(Points_Table[[#This Row],[% Served 3yr Average]]="N/A",6,MATCH(Points_Table[[#This Row],[% Served 3yr Average]],'Need Points'!$S$21:$S$26,1)+1))</f>
        <v>5</v>
      </c>
    </row>
    <row r="45" spans="1:18" x14ac:dyDescent="0.25">
      <c r="A45" t="str">
        <f t="shared" si="2"/>
        <v>042400</v>
      </c>
      <c r="B45" s="68" t="s">
        <v>2120</v>
      </c>
      <c r="C45" s="71" t="s">
        <v>1002</v>
      </c>
      <c r="D45" s="69">
        <v>2018</v>
      </c>
      <c r="E45" s="69">
        <v>0</v>
      </c>
      <c r="F45" s="69">
        <v>62</v>
      </c>
      <c r="G45">
        <f>IFERROR(VLOOKUP(_xlfn.NUMBERVALUE($A45),PKRFP1!$A:$I,6,FALSE),"N/A")</f>
        <v>1.9319999999999999</v>
      </c>
      <c r="H45">
        <f>IFERROR(VLOOKUP(_xlfn.NUMBERVALUE($A45),PKRFP1!$A:$I,5,FALSE),"N/A")</f>
        <v>3</v>
      </c>
      <c r="I45">
        <f>IF(AND(ISNUMBER(Points_Table[[#This Row],[May 2019 NRI]]),ISNUMBER(Points_Table[[#This Row],[2008 NRC]]),OR(H45&lt;=4,G45&gt;=$T$17)),1,0)</f>
        <v>1</v>
      </c>
      <c r="J45">
        <f t="shared" si="0"/>
        <v>0</v>
      </c>
      <c r="K45">
        <f t="shared" si="1"/>
        <v>2</v>
      </c>
      <c r="L45" s="90">
        <f>Points_Table[[#This Row],[Ec Dis Points]]+Points_Table[[#This Row],[ELL Points]]</f>
        <v>2</v>
      </c>
      <c r="M45">
        <f>IFERROR(VLOOKUP(_xlfn.NUMBERVALUE($A45),PKRFP1!$A:$L,12,FALSE),"N/A")</f>
        <v>1</v>
      </c>
      <c r="N45" s="88">
        <f t="shared" si="3"/>
        <v>2</v>
      </c>
      <c r="O45" s="94">
        <f>IFERROR(VLOOKUP(_xlfn.NUMBERVALUE($A45),'% Served'!$A:$L,12,FALSE),"N/A")</f>
        <v>1</v>
      </c>
      <c r="P45" s="90">
        <f>INDEX('Need Points'!$T$21:$T$26,IF(Points_Table[[#This Row],[% Served 3yr Average]]="N/A",6,MATCH(Points_Table[[#This Row],[% Served 3yr Average]],'Need Points'!$S$21:$S$26,1)+1))</f>
        <v>5</v>
      </c>
    </row>
    <row r="46" spans="1:18" x14ac:dyDescent="0.25">
      <c r="A46" t="str">
        <f t="shared" si="2"/>
        <v>042801</v>
      </c>
      <c r="B46" s="68" t="s">
        <v>2121</v>
      </c>
      <c r="C46" s="71" t="s">
        <v>883</v>
      </c>
      <c r="D46" s="69">
        <v>2018</v>
      </c>
      <c r="E46" s="69">
        <v>0</v>
      </c>
      <c r="F46" s="69">
        <v>70</v>
      </c>
      <c r="G46">
        <f>IFERROR(VLOOKUP(_xlfn.NUMBERVALUE($A46),PKRFP1!$A:$I,6,FALSE),"N/A")</f>
        <v>3.6739999999999999</v>
      </c>
      <c r="H46">
        <f>IFERROR(VLOOKUP(_xlfn.NUMBERVALUE($A46),PKRFP1!$A:$I,5,FALSE),"N/A")</f>
        <v>4</v>
      </c>
      <c r="I46">
        <f>IF(AND(ISNUMBER(Points_Table[[#This Row],[May 2019 NRI]]),ISNUMBER(Points_Table[[#This Row],[2008 NRC]]),OR(H46&lt;=4,G46&gt;=$T$17)),1,0)</f>
        <v>1</v>
      </c>
      <c r="J46">
        <f t="shared" si="0"/>
        <v>0</v>
      </c>
      <c r="K46">
        <f t="shared" si="1"/>
        <v>2</v>
      </c>
      <c r="L46" s="90">
        <f>Points_Table[[#This Row],[Ec Dis Points]]+Points_Table[[#This Row],[ELL Points]]</f>
        <v>2</v>
      </c>
      <c r="M46">
        <f>IFERROR(VLOOKUP(_xlfn.NUMBERVALUE($A46),PKRFP1!$A:$L,12,FALSE),"N/A")</f>
        <v>1</v>
      </c>
      <c r="N46" s="88">
        <f t="shared" si="3"/>
        <v>2</v>
      </c>
      <c r="O46" s="94">
        <f>IFERROR(VLOOKUP(_xlfn.NUMBERVALUE($A46),'% Served'!$A:$L,12,FALSE),"N/A")</f>
        <v>1</v>
      </c>
      <c r="P46" s="90">
        <f>INDEX('Need Points'!$T$21:$T$26,IF(Points_Table[[#This Row],[% Served 3yr Average]]="N/A",6,MATCH(Points_Table[[#This Row],[% Served 3yr Average]],'Need Points'!$S$21:$S$26,1)+1))</f>
        <v>5</v>
      </c>
    </row>
    <row r="47" spans="1:18" x14ac:dyDescent="0.25">
      <c r="A47" t="str">
        <f t="shared" si="2"/>
        <v>042901</v>
      </c>
      <c r="B47" s="68" t="s">
        <v>2122</v>
      </c>
      <c r="C47" s="71" t="s">
        <v>1032</v>
      </c>
      <c r="D47" s="69">
        <v>2018</v>
      </c>
      <c r="E47" s="69">
        <v>0</v>
      </c>
      <c r="F47" s="69">
        <v>47</v>
      </c>
      <c r="G47">
        <f>IFERROR(VLOOKUP(_xlfn.NUMBERVALUE($A47),PKRFP1!$A:$I,6,FALSE),"N/A")</f>
        <v>2.6960000000000002</v>
      </c>
      <c r="H47">
        <f>IFERROR(VLOOKUP(_xlfn.NUMBERVALUE($A47),PKRFP1!$A:$I,5,FALSE),"N/A")</f>
        <v>5</v>
      </c>
      <c r="I47">
        <f>IF(AND(ISNUMBER(Points_Table[[#This Row],[May 2019 NRI]]),ISNUMBER(Points_Table[[#This Row],[2008 NRC]]),OR(H47&lt;=4,G47&gt;=$T$17)),1,0)</f>
        <v>1</v>
      </c>
      <c r="J47">
        <f t="shared" si="0"/>
        <v>0</v>
      </c>
      <c r="K47">
        <f t="shared" si="1"/>
        <v>1</v>
      </c>
      <c r="L47" s="90">
        <f>Points_Table[[#This Row],[Ec Dis Points]]+Points_Table[[#This Row],[ELL Points]]</f>
        <v>1</v>
      </c>
      <c r="M47">
        <f>IFERROR(VLOOKUP(_xlfn.NUMBERVALUE($A47),PKRFP1!$A:$L,12,FALSE),"N/A")</f>
        <v>1</v>
      </c>
      <c r="N47" s="88">
        <f t="shared" si="3"/>
        <v>2</v>
      </c>
      <c r="O47" s="94">
        <f>IFERROR(VLOOKUP(_xlfn.NUMBERVALUE($A47),'% Served'!$A:$L,12,FALSE),"N/A")</f>
        <v>1</v>
      </c>
      <c r="P47" s="90">
        <f>INDEX('Need Points'!$T$21:$T$26,IF(Points_Table[[#This Row],[% Served 3yr Average]]="N/A",6,MATCH(Points_Table[[#This Row],[% Served 3yr Average]],'Need Points'!$S$21:$S$26,1)+1))</f>
        <v>5</v>
      </c>
    </row>
    <row r="48" spans="1:18" x14ac:dyDescent="0.25">
      <c r="A48" t="str">
        <f t="shared" si="2"/>
        <v>043001</v>
      </c>
      <c r="B48" s="68" t="s">
        <v>2123</v>
      </c>
      <c r="C48" s="71" t="s">
        <v>1038</v>
      </c>
      <c r="D48" s="69">
        <v>2018</v>
      </c>
      <c r="E48" s="69">
        <v>0</v>
      </c>
      <c r="F48" s="69">
        <v>57</v>
      </c>
      <c r="G48">
        <f>IFERROR(VLOOKUP(_xlfn.NUMBERVALUE($A48),PKRFP1!$A:$I,6,FALSE),"N/A")</f>
        <v>2.9409999999999998</v>
      </c>
      <c r="H48">
        <f>IFERROR(VLOOKUP(_xlfn.NUMBERVALUE($A48),PKRFP1!$A:$I,5,FALSE),"N/A")</f>
        <v>4</v>
      </c>
      <c r="I48">
        <f>IF(AND(ISNUMBER(Points_Table[[#This Row],[May 2019 NRI]]),ISNUMBER(Points_Table[[#This Row],[2008 NRC]]),OR(H48&lt;=4,G48&gt;=$T$17)),1,0)</f>
        <v>1</v>
      </c>
      <c r="J48">
        <f t="shared" si="0"/>
        <v>0</v>
      </c>
      <c r="K48">
        <f t="shared" si="1"/>
        <v>2</v>
      </c>
      <c r="L48" s="90">
        <f>Points_Table[[#This Row],[Ec Dis Points]]+Points_Table[[#This Row],[ELL Points]]</f>
        <v>2</v>
      </c>
      <c r="M48">
        <f>IFERROR(VLOOKUP(_xlfn.NUMBERVALUE($A48),PKRFP1!$A:$L,12,FALSE),"N/A")</f>
        <v>1</v>
      </c>
      <c r="N48" s="88">
        <f t="shared" si="3"/>
        <v>2</v>
      </c>
      <c r="O48" s="94">
        <f>IFERROR(VLOOKUP(_xlfn.NUMBERVALUE($A48),'% Served'!$A:$L,12,FALSE),"N/A")</f>
        <v>1</v>
      </c>
      <c r="P48" s="90">
        <f>INDEX('Need Points'!$T$21:$T$26,IF(Points_Table[[#This Row],[% Served 3yr Average]]="N/A",6,MATCH(Points_Table[[#This Row],[% Served 3yr Average]],'Need Points'!$S$21:$S$26,1)+1))</f>
        <v>5</v>
      </c>
    </row>
    <row r="49" spans="1:16" x14ac:dyDescent="0.25">
      <c r="A49" t="str">
        <f t="shared" si="2"/>
        <v>043011</v>
      </c>
      <c r="B49" s="68" t="s">
        <v>2124</v>
      </c>
      <c r="C49" s="71" t="s">
        <v>1337</v>
      </c>
      <c r="D49" s="69">
        <v>2018</v>
      </c>
      <c r="E49" s="69">
        <v>2</v>
      </c>
      <c r="F49" s="69">
        <v>35</v>
      </c>
      <c r="G49" t="str">
        <f>IFERROR(VLOOKUP(_xlfn.NUMBERVALUE($A49),PKRFP1!$A:$I,6,FALSE),"N/A")</f>
        <v>N/A</v>
      </c>
      <c r="H49" t="str">
        <f>IFERROR(VLOOKUP(_xlfn.NUMBERVALUE($A49),PKRFP1!$A:$I,5,FALSE),"N/A")</f>
        <v>N/A</v>
      </c>
      <c r="I49">
        <f>IF(AND(ISNUMBER(Points_Table[[#This Row],[May 2019 NRI]]),ISNUMBER(Points_Table[[#This Row],[2008 NRC]]),OR(H49&lt;=4,G49&gt;=$T$17)),1,0)</f>
        <v>0</v>
      </c>
      <c r="J49">
        <f t="shared" si="0"/>
        <v>0</v>
      </c>
      <c r="K49">
        <f t="shared" si="1"/>
        <v>1</v>
      </c>
      <c r="L49" s="90">
        <f>Points_Table[[#This Row],[Ec Dis Points]]+Points_Table[[#This Row],[ELL Points]]</f>
        <v>1</v>
      </c>
      <c r="M49" t="str">
        <f>IFERROR(VLOOKUP(_xlfn.NUMBERVALUE($A49),PKRFP1!$A:$L,12,FALSE),"N/A")</f>
        <v>N/A</v>
      </c>
      <c r="N49" s="88">
        <f t="shared" si="3"/>
        <v>3</v>
      </c>
      <c r="O49" s="94" t="str">
        <f>IFERROR(VLOOKUP(_xlfn.NUMBERVALUE($A49),'% Served'!$A:$L,12,FALSE),"N/A")</f>
        <v>N/A</v>
      </c>
      <c r="P49" s="90">
        <f>INDEX('Need Points'!$T$21:$T$26,IF(Points_Table[[#This Row],[% Served 3yr Average]]="N/A",6,MATCH(Points_Table[[#This Row],[% Served 3yr Average]],'Need Points'!$S$21:$S$26,1)+1))</f>
        <v>5</v>
      </c>
    </row>
    <row r="50" spans="1:16" x14ac:dyDescent="0.25">
      <c r="A50" t="str">
        <f t="shared" si="2"/>
        <v>043200</v>
      </c>
      <c r="B50" s="68" t="s">
        <v>2125</v>
      </c>
      <c r="C50" s="71" t="s">
        <v>1056</v>
      </c>
      <c r="D50" s="69">
        <v>2018</v>
      </c>
      <c r="E50" s="69">
        <v>1</v>
      </c>
      <c r="F50" s="69">
        <v>71</v>
      </c>
      <c r="G50">
        <f>IFERROR(VLOOKUP(_xlfn.NUMBERVALUE($A50),PKRFP1!$A:$I,6,FALSE),"N/A")</f>
        <v>4.835</v>
      </c>
      <c r="H50">
        <f>IFERROR(VLOOKUP(_xlfn.NUMBERVALUE($A50),PKRFP1!$A:$I,5,FALSE),"N/A")</f>
        <v>4</v>
      </c>
      <c r="I50">
        <f>IF(AND(ISNUMBER(Points_Table[[#This Row],[May 2019 NRI]]),ISNUMBER(Points_Table[[#This Row],[2008 NRC]]),OR(H50&lt;=4,G50&gt;=$T$17)),1,0)</f>
        <v>1</v>
      </c>
      <c r="J50">
        <f t="shared" si="0"/>
        <v>0</v>
      </c>
      <c r="K50">
        <f t="shared" si="1"/>
        <v>2</v>
      </c>
      <c r="L50" s="90">
        <f>Points_Table[[#This Row],[Ec Dis Points]]+Points_Table[[#This Row],[ELL Points]]</f>
        <v>2</v>
      </c>
      <c r="M50">
        <f>IFERROR(VLOOKUP(_xlfn.NUMBERVALUE($A50),PKRFP1!$A:$L,12,FALSE),"N/A")</f>
        <v>1</v>
      </c>
      <c r="N50" s="88">
        <f t="shared" si="3"/>
        <v>2</v>
      </c>
      <c r="O50" s="94">
        <f>IFERROR(VLOOKUP(_xlfn.NUMBERVALUE($A50),'% Served'!$A:$L,12,FALSE),"N/A")</f>
        <v>0.96250000000000002</v>
      </c>
      <c r="P50" s="90">
        <f>INDEX('Need Points'!$T$21:$T$26,IF(Points_Table[[#This Row],[% Served 3yr Average]]="N/A",6,MATCH(Points_Table[[#This Row],[% Served 3yr Average]],'Need Points'!$S$21:$S$26,1)+1))</f>
        <v>5</v>
      </c>
    </row>
    <row r="51" spans="1:16" x14ac:dyDescent="0.25">
      <c r="A51" t="str">
        <f t="shared" si="2"/>
        <v>043501</v>
      </c>
      <c r="B51" s="68" t="s">
        <v>2126</v>
      </c>
      <c r="C51" s="71" t="s">
        <v>1145</v>
      </c>
      <c r="D51" s="69">
        <v>2018</v>
      </c>
      <c r="E51" s="69">
        <v>0</v>
      </c>
      <c r="F51" s="69">
        <v>57</v>
      </c>
      <c r="G51">
        <f>IFERROR(VLOOKUP(_xlfn.NUMBERVALUE($A51),PKRFP1!$A:$I,6,FALSE),"N/A")</f>
        <v>2.653</v>
      </c>
      <c r="H51">
        <f>IFERROR(VLOOKUP(_xlfn.NUMBERVALUE($A51),PKRFP1!$A:$I,5,FALSE),"N/A")</f>
        <v>4</v>
      </c>
      <c r="I51">
        <f>IF(AND(ISNUMBER(Points_Table[[#This Row],[May 2019 NRI]]),ISNUMBER(Points_Table[[#This Row],[2008 NRC]]),OR(H51&lt;=4,G51&gt;=$T$17)),1,0)</f>
        <v>1</v>
      </c>
      <c r="J51">
        <f t="shared" si="0"/>
        <v>0</v>
      </c>
      <c r="K51">
        <f t="shared" si="1"/>
        <v>2</v>
      </c>
      <c r="L51" s="90">
        <f>Points_Table[[#This Row],[Ec Dis Points]]+Points_Table[[#This Row],[ELL Points]]</f>
        <v>2</v>
      </c>
      <c r="M51">
        <f>IFERROR(VLOOKUP(_xlfn.NUMBERVALUE($A51),PKRFP1!$A:$L,12,FALSE),"N/A")</f>
        <v>1</v>
      </c>
      <c r="N51" s="88">
        <f t="shared" si="3"/>
        <v>2</v>
      </c>
      <c r="O51" s="94">
        <f>IFERROR(VLOOKUP(_xlfn.NUMBERVALUE($A51),'% Served'!$A:$L,12,FALSE),"N/A")</f>
        <v>1</v>
      </c>
      <c r="P51" s="90">
        <f>INDEX('Need Points'!$T$21:$T$26,IF(Points_Table[[#This Row],[% Served 3yr Average]]="N/A",6,MATCH(Points_Table[[#This Row],[% Served 3yr Average]],'Need Points'!$S$21:$S$26,1)+1))</f>
        <v>5</v>
      </c>
    </row>
    <row r="52" spans="1:16" x14ac:dyDescent="0.25">
      <c r="A52" t="str">
        <f t="shared" si="2"/>
        <v>050100</v>
      </c>
      <c r="B52" s="68" t="s">
        <v>2127</v>
      </c>
      <c r="C52" s="71" t="s">
        <v>741</v>
      </c>
      <c r="D52" s="69">
        <v>2018</v>
      </c>
      <c r="E52" s="69">
        <v>0</v>
      </c>
      <c r="F52" s="69">
        <v>56</v>
      </c>
      <c r="G52">
        <f>IFERROR(VLOOKUP(_xlfn.NUMBERVALUE($A52),PKRFP1!$A:$I,6,FALSE),"N/A")</f>
        <v>1.5269999999999999</v>
      </c>
      <c r="H52">
        <f>IFERROR(VLOOKUP(_xlfn.NUMBERVALUE($A52),PKRFP1!$A:$I,5,FALSE),"N/A")</f>
        <v>3</v>
      </c>
      <c r="I52">
        <f>IF(AND(ISNUMBER(Points_Table[[#This Row],[May 2019 NRI]]),ISNUMBER(Points_Table[[#This Row],[2008 NRC]]),OR(H52&lt;=4,G52&gt;=$T$17)),1,0)</f>
        <v>1</v>
      </c>
      <c r="J52">
        <f t="shared" si="0"/>
        <v>0</v>
      </c>
      <c r="K52">
        <f t="shared" si="1"/>
        <v>2</v>
      </c>
      <c r="L52" s="90">
        <f>Points_Table[[#This Row],[Ec Dis Points]]+Points_Table[[#This Row],[ELL Points]]</f>
        <v>2</v>
      </c>
      <c r="M52">
        <f>IFERROR(VLOOKUP(_xlfn.NUMBERVALUE($A52),PKRFP1!$A:$L,12,FALSE),"N/A")</f>
        <v>1</v>
      </c>
      <c r="N52" s="88">
        <f t="shared" si="3"/>
        <v>2</v>
      </c>
      <c r="O52" s="94">
        <f>IFERROR(VLOOKUP(_xlfn.NUMBERVALUE($A52),'% Served'!$A:$L,12,FALSE),"N/A")</f>
        <v>1</v>
      </c>
      <c r="P52" s="90">
        <f>INDEX('Need Points'!$T$21:$T$26,IF(Points_Table[[#This Row],[% Served 3yr Average]]="N/A",6,MATCH(Points_Table[[#This Row],[% Served 3yr Average]],'Need Points'!$S$21:$S$26,1)+1))</f>
        <v>5</v>
      </c>
    </row>
    <row r="53" spans="1:16" x14ac:dyDescent="0.25">
      <c r="A53" t="str">
        <f t="shared" si="2"/>
        <v>050301</v>
      </c>
      <c r="B53" s="68" t="s">
        <v>2128</v>
      </c>
      <c r="C53" s="71" t="s">
        <v>1122</v>
      </c>
      <c r="D53" s="69">
        <v>2018</v>
      </c>
      <c r="E53" s="69">
        <v>0</v>
      </c>
      <c r="F53" s="69">
        <v>34</v>
      </c>
      <c r="G53">
        <f>IFERROR(VLOOKUP(_xlfn.NUMBERVALUE($A53),PKRFP1!$A:$I,6,FALSE),"N/A")</f>
        <v>1.3009999999999999</v>
      </c>
      <c r="H53">
        <f>IFERROR(VLOOKUP(_xlfn.NUMBERVALUE($A53),PKRFP1!$A:$I,5,FALSE),"N/A")</f>
        <v>5</v>
      </c>
      <c r="I53">
        <f>IF(AND(ISNUMBER(Points_Table[[#This Row],[May 2019 NRI]]),ISNUMBER(Points_Table[[#This Row],[2008 NRC]]),OR(H53&lt;=4,G53&gt;=$T$17)),1,0)</f>
        <v>1</v>
      </c>
      <c r="J53">
        <f t="shared" si="0"/>
        <v>0</v>
      </c>
      <c r="K53">
        <f t="shared" si="1"/>
        <v>1</v>
      </c>
      <c r="L53" s="90">
        <f>Points_Table[[#This Row],[Ec Dis Points]]+Points_Table[[#This Row],[ELL Points]]</f>
        <v>1</v>
      </c>
      <c r="M53">
        <f>IFERROR(VLOOKUP(_xlfn.NUMBERVALUE($A53),PKRFP1!$A:$L,12,FALSE),"N/A")</f>
        <v>1</v>
      </c>
      <c r="N53" s="88">
        <f t="shared" si="3"/>
        <v>2</v>
      </c>
      <c r="O53" s="94" t="str">
        <f>IFERROR(VLOOKUP(_xlfn.NUMBERVALUE($A53),'% Served'!$A:$L,12,FALSE),"N/A")</f>
        <v>N/A</v>
      </c>
      <c r="P53" s="90">
        <f>INDEX('Need Points'!$T$21:$T$26,IF(Points_Table[[#This Row],[% Served 3yr Average]]="N/A",6,MATCH(Points_Table[[#This Row],[% Served 3yr Average]],'Need Points'!$S$21:$S$26,1)+1))</f>
        <v>5</v>
      </c>
    </row>
    <row r="54" spans="1:16" x14ac:dyDescent="0.25">
      <c r="A54" t="str">
        <f t="shared" si="2"/>
        <v>050401</v>
      </c>
      <c r="B54" s="68" t="s">
        <v>2129</v>
      </c>
      <c r="C54" s="71" t="s">
        <v>784</v>
      </c>
      <c r="D54" s="69">
        <v>2018</v>
      </c>
      <c r="E54" s="69">
        <v>0</v>
      </c>
      <c r="F54" s="69">
        <v>46</v>
      </c>
      <c r="G54">
        <f>IFERROR(VLOOKUP(_xlfn.NUMBERVALUE($A54),PKRFP1!$A:$I,6,FALSE),"N/A")</f>
        <v>2.456</v>
      </c>
      <c r="H54">
        <f>IFERROR(VLOOKUP(_xlfn.NUMBERVALUE($A54),PKRFP1!$A:$I,5,FALSE),"N/A")</f>
        <v>5</v>
      </c>
      <c r="I54">
        <f>IF(AND(ISNUMBER(Points_Table[[#This Row],[May 2019 NRI]]),ISNUMBER(Points_Table[[#This Row],[2008 NRC]]),OR(H54&lt;=4,G54&gt;=$T$17)),1,0)</f>
        <v>1</v>
      </c>
      <c r="J54">
        <f t="shared" si="0"/>
        <v>0</v>
      </c>
      <c r="K54">
        <f t="shared" si="1"/>
        <v>1</v>
      </c>
      <c r="L54" s="90">
        <f>Points_Table[[#This Row],[Ec Dis Points]]+Points_Table[[#This Row],[ELL Points]]</f>
        <v>1</v>
      </c>
      <c r="M54">
        <f>IFERROR(VLOOKUP(_xlfn.NUMBERVALUE($A54),PKRFP1!$A:$L,12,FALSE),"N/A")</f>
        <v>1</v>
      </c>
      <c r="N54" s="88">
        <f t="shared" si="3"/>
        <v>2</v>
      </c>
      <c r="O54" s="94">
        <f>IFERROR(VLOOKUP(_xlfn.NUMBERVALUE($A54),'% Served'!$A:$L,12,FALSE),"N/A")</f>
        <v>1</v>
      </c>
      <c r="P54" s="90">
        <f>INDEX('Need Points'!$T$21:$T$26,IF(Points_Table[[#This Row],[% Served 3yr Average]]="N/A",6,MATCH(Points_Table[[#This Row],[% Served 3yr Average]],'Need Points'!$S$21:$S$26,1)+1))</f>
        <v>5</v>
      </c>
    </row>
    <row r="55" spans="1:16" x14ac:dyDescent="0.25">
      <c r="A55" t="str">
        <f t="shared" si="2"/>
        <v>050701</v>
      </c>
      <c r="B55" s="68" t="s">
        <v>2130</v>
      </c>
      <c r="C55" s="71" t="s">
        <v>1084</v>
      </c>
      <c r="D55" s="69">
        <v>2018</v>
      </c>
      <c r="E55" s="69">
        <v>5</v>
      </c>
      <c r="F55" s="69">
        <v>49</v>
      </c>
      <c r="G55">
        <f>IFERROR(VLOOKUP(_xlfn.NUMBERVALUE($A55),PKRFP1!$A:$I,6,FALSE),"N/A")</f>
        <v>1.4810000000000001</v>
      </c>
      <c r="H55">
        <f>IFERROR(VLOOKUP(_xlfn.NUMBERVALUE($A55),PKRFP1!$A:$I,5,FALSE),"N/A")</f>
        <v>5</v>
      </c>
      <c r="I55">
        <f>IF(AND(ISNUMBER(Points_Table[[#This Row],[May 2019 NRI]]),ISNUMBER(Points_Table[[#This Row],[2008 NRC]]),OR(H55&lt;=4,G55&gt;=$T$17)),1,0)</f>
        <v>1</v>
      </c>
      <c r="J55">
        <f t="shared" si="0"/>
        <v>1</v>
      </c>
      <c r="K55">
        <f t="shared" si="1"/>
        <v>1</v>
      </c>
      <c r="L55" s="90">
        <f>Points_Table[[#This Row],[Ec Dis Points]]+Points_Table[[#This Row],[ELL Points]]</f>
        <v>2</v>
      </c>
      <c r="M55">
        <f>IFERROR(VLOOKUP(_xlfn.NUMBERVALUE($A55),PKRFP1!$A:$L,12,FALSE),"N/A")</f>
        <v>1</v>
      </c>
      <c r="N55" s="88">
        <f t="shared" si="3"/>
        <v>2</v>
      </c>
      <c r="O55" s="94">
        <f>IFERROR(VLOOKUP(_xlfn.NUMBERVALUE($A55),'% Served'!$A:$L,12,FALSE),"N/A")</f>
        <v>1</v>
      </c>
      <c r="P55" s="90">
        <f>INDEX('Need Points'!$T$21:$T$26,IF(Points_Table[[#This Row],[% Served 3yr Average]]="N/A",6,MATCH(Points_Table[[#This Row],[% Served 3yr Average]],'Need Points'!$S$21:$S$26,1)+1))</f>
        <v>5</v>
      </c>
    </row>
    <row r="56" spans="1:16" x14ac:dyDescent="0.25">
      <c r="A56" t="str">
        <f t="shared" si="2"/>
        <v>051101</v>
      </c>
      <c r="B56" s="68" t="s">
        <v>2131</v>
      </c>
      <c r="C56" s="71" t="s">
        <v>1029</v>
      </c>
      <c r="D56" s="69">
        <v>2018</v>
      </c>
      <c r="E56" s="69">
        <v>0</v>
      </c>
      <c r="F56" s="69">
        <v>49</v>
      </c>
      <c r="G56">
        <f>IFERROR(VLOOKUP(_xlfn.NUMBERVALUE($A56),PKRFP1!$A:$I,6,FALSE),"N/A")</f>
        <v>2.3610000000000002</v>
      </c>
      <c r="H56">
        <f>IFERROR(VLOOKUP(_xlfn.NUMBERVALUE($A56),PKRFP1!$A:$I,5,FALSE),"N/A")</f>
        <v>5</v>
      </c>
      <c r="I56">
        <f>IF(AND(ISNUMBER(Points_Table[[#This Row],[May 2019 NRI]]),ISNUMBER(Points_Table[[#This Row],[2008 NRC]]),OR(H56&lt;=4,G56&gt;=$T$17)),1,0)</f>
        <v>1</v>
      </c>
      <c r="J56">
        <f t="shared" si="0"/>
        <v>0</v>
      </c>
      <c r="K56">
        <f t="shared" si="1"/>
        <v>1</v>
      </c>
      <c r="L56" s="90">
        <f>Points_Table[[#This Row],[Ec Dis Points]]+Points_Table[[#This Row],[ELL Points]]</f>
        <v>1</v>
      </c>
      <c r="M56">
        <f>IFERROR(VLOOKUP(_xlfn.NUMBERVALUE($A56),PKRFP1!$A:$L,12,FALSE),"N/A")</f>
        <v>1</v>
      </c>
      <c r="N56" s="88">
        <f t="shared" si="3"/>
        <v>2</v>
      </c>
      <c r="O56" s="94">
        <f>IFERROR(VLOOKUP(_xlfn.NUMBERVALUE($A56),'% Served'!$A:$L,12,FALSE),"N/A")</f>
        <v>1</v>
      </c>
      <c r="P56" s="90">
        <f>INDEX('Need Points'!$T$21:$T$26,IF(Points_Table[[#This Row],[% Served 3yr Average]]="N/A",6,MATCH(Points_Table[[#This Row],[% Served 3yr Average]],'Need Points'!$S$21:$S$26,1)+1))</f>
        <v>5</v>
      </c>
    </row>
    <row r="57" spans="1:16" x14ac:dyDescent="0.25">
      <c r="A57" t="str">
        <f t="shared" si="2"/>
        <v>051301</v>
      </c>
      <c r="B57" s="68" t="s">
        <v>2132</v>
      </c>
      <c r="C57" s="71" t="s">
        <v>971</v>
      </c>
      <c r="D57" s="69">
        <v>2018</v>
      </c>
      <c r="E57" s="69">
        <v>0</v>
      </c>
      <c r="F57" s="69">
        <v>52</v>
      </c>
      <c r="G57">
        <f>IFERROR(VLOOKUP(_xlfn.NUMBERVALUE($A57),PKRFP1!$A:$I,6,FALSE),"N/A")</f>
        <v>2.2200000000000002</v>
      </c>
      <c r="H57">
        <f>IFERROR(VLOOKUP(_xlfn.NUMBERVALUE($A57),PKRFP1!$A:$I,5,FALSE),"N/A")</f>
        <v>5</v>
      </c>
      <c r="I57">
        <f>IF(AND(ISNUMBER(Points_Table[[#This Row],[May 2019 NRI]]),ISNUMBER(Points_Table[[#This Row],[2008 NRC]]),OR(H57&lt;=4,G57&gt;=$T$17)),1,0)</f>
        <v>1</v>
      </c>
      <c r="J57">
        <f t="shared" si="0"/>
        <v>0</v>
      </c>
      <c r="K57">
        <f t="shared" si="1"/>
        <v>2</v>
      </c>
      <c r="L57" s="90">
        <f>Points_Table[[#This Row],[Ec Dis Points]]+Points_Table[[#This Row],[ELL Points]]</f>
        <v>2</v>
      </c>
      <c r="M57">
        <f>IFERROR(VLOOKUP(_xlfn.NUMBERVALUE($A57),PKRFP1!$A:$L,12,FALSE),"N/A")</f>
        <v>1</v>
      </c>
      <c r="N57" s="88">
        <f t="shared" si="3"/>
        <v>2</v>
      </c>
      <c r="O57" s="94">
        <f>IFERROR(VLOOKUP(_xlfn.NUMBERVALUE($A57),'% Served'!$A:$L,12,FALSE),"N/A")</f>
        <v>0.92380952380952375</v>
      </c>
      <c r="P57" s="90">
        <f>INDEX('Need Points'!$T$21:$T$26,IF(Points_Table[[#This Row],[% Served 3yr Average]]="N/A",6,MATCH(Points_Table[[#This Row],[% Served 3yr Average]],'Need Points'!$S$21:$S$26,1)+1))</f>
        <v>3</v>
      </c>
    </row>
    <row r="58" spans="1:16" x14ac:dyDescent="0.25">
      <c r="A58" t="str">
        <f t="shared" si="2"/>
        <v>051901</v>
      </c>
      <c r="B58" s="68" t="s">
        <v>2133</v>
      </c>
      <c r="C58" s="71" t="s">
        <v>1104</v>
      </c>
      <c r="D58" s="69">
        <v>2018</v>
      </c>
      <c r="E58" s="69">
        <v>1</v>
      </c>
      <c r="F58" s="69">
        <v>42</v>
      </c>
      <c r="G58">
        <f>IFERROR(VLOOKUP(_xlfn.NUMBERVALUE($A58),PKRFP1!$A:$I,6,FALSE),"N/A")</f>
        <v>1.425</v>
      </c>
      <c r="H58">
        <f>IFERROR(VLOOKUP(_xlfn.NUMBERVALUE($A58),PKRFP1!$A:$I,5,FALSE),"N/A")</f>
        <v>5</v>
      </c>
      <c r="I58">
        <f>IF(AND(ISNUMBER(Points_Table[[#This Row],[May 2019 NRI]]),ISNUMBER(Points_Table[[#This Row],[2008 NRC]]),OR(H58&lt;=4,G58&gt;=$T$17)),1,0)</f>
        <v>1</v>
      </c>
      <c r="J58">
        <f t="shared" si="0"/>
        <v>0</v>
      </c>
      <c r="K58">
        <f t="shared" si="1"/>
        <v>1</v>
      </c>
      <c r="L58" s="90">
        <f>Points_Table[[#This Row],[Ec Dis Points]]+Points_Table[[#This Row],[ELL Points]]</f>
        <v>1</v>
      </c>
      <c r="M58">
        <f>IFERROR(VLOOKUP(_xlfn.NUMBERVALUE($A58),PKRFP1!$A:$L,12,FALSE),"N/A")</f>
        <v>0</v>
      </c>
      <c r="N58" s="88">
        <f t="shared" si="3"/>
        <v>1</v>
      </c>
      <c r="O58" s="94" t="str">
        <f>IFERROR(VLOOKUP(_xlfn.NUMBERVALUE($A58),'% Served'!$A:$L,12,FALSE),"N/A")</f>
        <v>N/A</v>
      </c>
      <c r="P58" s="90">
        <f>INDEX('Need Points'!$T$21:$T$26,IF(Points_Table[[#This Row],[% Served 3yr Average]]="N/A",6,MATCH(Points_Table[[#This Row],[% Served 3yr Average]],'Need Points'!$S$21:$S$26,1)+1))</f>
        <v>5</v>
      </c>
    </row>
    <row r="59" spans="1:16" x14ac:dyDescent="0.25">
      <c r="A59" t="str">
        <f t="shared" si="2"/>
        <v>060201</v>
      </c>
      <c r="B59" s="68" t="s">
        <v>2134</v>
      </c>
      <c r="C59" s="71" t="s">
        <v>1085</v>
      </c>
      <c r="D59" s="69">
        <v>2018</v>
      </c>
      <c r="E59" s="69">
        <v>1</v>
      </c>
      <c r="F59" s="69">
        <v>41</v>
      </c>
      <c r="G59">
        <f>IFERROR(VLOOKUP(_xlfn.NUMBERVALUE($A59),PKRFP1!$A:$I,6,FALSE),"N/A")</f>
        <v>0.85799999999999998</v>
      </c>
      <c r="H59">
        <f>IFERROR(VLOOKUP(_xlfn.NUMBERVALUE($A59),PKRFP1!$A:$I,5,FALSE),"N/A")</f>
        <v>5</v>
      </c>
      <c r="I59">
        <f>IF(AND(ISNUMBER(Points_Table[[#This Row],[May 2019 NRI]]),ISNUMBER(Points_Table[[#This Row],[2008 NRC]]),OR(H59&lt;=4,G59&gt;=$T$17)),1,0)</f>
        <v>1</v>
      </c>
      <c r="J59">
        <f t="shared" si="0"/>
        <v>0</v>
      </c>
      <c r="K59">
        <f t="shared" si="1"/>
        <v>1</v>
      </c>
      <c r="L59" s="90">
        <f>Points_Table[[#This Row],[Ec Dis Points]]+Points_Table[[#This Row],[ELL Points]]</f>
        <v>1</v>
      </c>
      <c r="M59">
        <f>IFERROR(VLOOKUP(_xlfn.NUMBERVALUE($A59),PKRFP1!$A:$L,12,FALSE),"N/A")</f>
        <v>1</v>
      </c>
      <c r="N59" s="88">
        <f t="shared" si="3"/>
        <v>2</v>
      </c>
      <c r="O59" s="94">
        <f>IFERROR(VLOOKUP(_xlfn.NUMBERVALUE($A59),'% Served'!$A:$L,12,FALSE),"N/A")</f>
        <v>1</v>
      </c>
      <c r="P59" s="90">
        <f>INDEX('Need Points'!$T$21:$T$26,IF(Points_Table[[#This Row],[% Served 3yr Average]]="N/A",6,MATCH(Points_Table[[#This Row],[% Served 3yr Average]],'Need Points'!$S$21:$S$26,1)+1))</f>
        <v>5</v>
      </c>
    </row>
    <row r="60" spans="1:16" x14ac:dyDescent="0.25">
      <c r="A60" t="str">
        <f t="shared" si="2"/>
        <v>060301</v>
      </c>
      <c r="B60" s="68" t="s">
        <v>2135</v>
      </c>
      <c r="C60" s="71" t="s">
        <v>863</v>
      </c>
      <c r="D60" s="69">
        <v>2018</v>
      </c>
      <c r="E60" s="69">
        <v>0</v>
      </c>
      <c r="F60" s="69">
        <v>45</v>
      </c>
      <c r="G60">
        <f>IFERROR(VLOOKUP(_xlfn.NUMBERVALUE($A60),PKRFP1!$A:$I,6,FALSE),"N/A")</f>
        <v>2.3090000000000002</v>
      </c>
      <c r="H60">
        <f>IFERROR(VLOOKUP(_xlfn.NUMBERVALUE($A60),PKRFP1!$A:$I,5,FALSE),"N/A")</f>
        <v>5</v>
      </c>
      <c r="I60">
        <f>IF(AND(ISNUMBER(Points_Table[[#This Row],[May 2019 NRI]]),ISNUMBER(Points_Table[[#This Row],[2008 NRC]]),OR(H60&lt;=4,G60&gt;=$T$17)),1,0)</f>
        <v>1</v>
      </c>
      <c r="J60">
        <f t="shared" si="0"/>
        <v>0</v>
      </c>
      <c r="K60">
        <f t="shared" si="1"/>
        <v>1</v>
      </c>
      <c r="L60" s="90">
        <f>Points_Table[[#This Row],[Ec Dis Points]]+Points_Table[[#This Row],[ELL Points]]</f>
        <v>1</v>
      </c>
      <c r="M60">
        <f>IFERROR(VLOOKUP(_xlfn.NUMBERVALUE($A60),PKRFP1!$A:$L,12,FALSE),"N/A")</f>
        <v>1</v>
      </c>
      <c r="N60" s="88">
        <f t="shared" si="3"/>
        <v>2</v>
      </c>
      <c r="O60" s="94">
        <f>IFERROR(VLOOKUP(_xlfn.NUMBERVALUE($A60),'% Served'!$A:$L,12,FALSE),"N/A")</f>
        <v>1</v>
      </c>
      <c r="P60" s="90">
        <f>INDEX('Need Points'!$T$21:$T$26,IF(Points_Table[[#This Row],[% Served 3yr Average]]="N/A",6,MATCH(Points_Table[[#This Row],[% Served 3yr Average]],'Need Points'!$S$21:$S$26,1)+1))</f>
        <v>5</v>
      </c>
    </row>
    <row r="61" spans="1:16" x14ac:dyDescent="0.25">
      <c r="A61" t="str">
        <f t="shared" si="2"/>
        <v>060401</v>
      </c>
      <c r="B61" s="68" t="s">
        <v>2136</v>
      </c>
      <c r="C61" s="71" t="s">
        <v>783</v>
      </c>
      <c r="D61" s="69">
        <v>2018</v>
      </c>
      <c r="E61" s="69">
        <v>0</v>
      </c>
      <c r="F61" s="69">
        <v>60</v>
      </c>
      <c r="G61">
        <f>IFERROR(VLOOKUP(_xlfn.NUMBERVALUE($A61),PKRFP1!$A:$I,6,FALSE),"N/A")</f>
        <v>3.2130000000000001</v>
      </c>
      <c r="H61">
        <f>IFERROR(VLOOKUP(_xlfn.NUMBERVALUE($A61),PKRFP1!$A:$I,5,FALSE),"N/A")</f>
        <v>4</v>
      </c>
      <c r="I61">
        <f>IF(AND(ISNUMBER(Points_Table[[#This Row],[May 2019 NRI]]),ISNUMBER(Points_Table[[#This Row],[2008 NRC]]),OR(H61&lt;=4,G61&gt;=$T$17)),1,0)</f>
        <v>1</v>
      </c>
      <c r="J61">
        <f t="shared" si="0"/>
        <v>0</v>
      </c>
      <c r="K61">
        <f t="shared" si="1"/>
        <v>2</v>
      </c>
      <c r="L61" s="90">
        <f>Points_Table[[#This Row],[Ec Dis Points]]+Points_Table[[#This Row],[ELL Points]]</f>
        <v>2</v>
      </c>
      <c r="M61">
        <f>IFERROR(VLOOKUP(_xlfn.NUMBERVALUE($A61),PKRFP1!$A:$L,12,FALSE),"N/A")</f>
        <v>1</v>
      </c>
      <c r="N61" s="88">
        <f t="shared" si="3"/>
        <v>2</v>
      </c>
      <c r="O61" s="94">
        <f>IFERROR(VLOOKUP(_xlfn.NUMBERVALUE($A61),'% Served'!$A:$L,12,FALSE),"N/A")</f>
        <v>0.85555555555555551</v>
      </c>
      <c r="P61" s="90">
        <f>INDEX('Need Points'!$T$21:$T$26,IF(Points_Table[[#This Row],[% Served 3yr Average]]="N/A",6,MATCH(Points_Table[[#This Row],[% Served 3yr Average]],'Need Points'!$S$21:$S$26,1)+1))</f>
        <v>3</v>
      </c>
    </row>
    <row r="62" spans="1:16" x14ac:dyDescent="0.25">
      <c r="A62" t="str">
        <f t="shared" si="2"/>
        <v>060503</v>
      </c>
      <c r="B62" s="68" t="s">
        <v>2137</v>
      </c>
      <c r="C62" s="71" t="s">
        <v>794</v>
      </c>
      <c r="D62" s="69">
        <v>2018</v>
      </c>
      <c r="E62" s="69">
        <v>0</v>
      </c>
      <c r="F62" s="69">
        <v>48</v>
      </c>
      <c r="G62">
        <f>IFERROR(VLOOKUP(_xlfn.NUMBERVALUE($A62),PKRFP1!$A:$I,6,FALSE),"N/A")</f>
        <v>0.83899999999999997</v>
      </c>
      <c r="H62">
        <f>IFERROR(VLOOKUP(_xlfn.NUMBERVALUE($A62),PKRFP1!$A:$I,5,FALSE),"N/A")</f>
        <v>5</v>
      </c>
      <c r="I62">
        <f>IF(AND(ISNUMBER(Points_Table[[#This Row],[May 2019 NRI]]),ISNUMBER(Points_Table[[#This Row],[2008 NRC]]),OR(H62&lt;=4,G62&gt;=$T$17)),1,0)</f>
        <v>1</v>
      </c>
      <c r="J62">
        <f t="shared" si="0"/>
        <v>0</v>
      </c>
      <c r="K62">
        <f t="shared" si="1"/>
        <v>1</v>
      </c>
      <c r="L62" s="90">
        <f>Points_Table[[#This Row],[Ec Dis Points]]+Points_Table[[#This Row],[ELL Points]]</f>
        <v>1</v>
      </c>
      <c r="M62">
        <f>IFERROR(VLOOKUP(_xlfn.NUMBERVALUE($A62),PKRFP1!$A:$L,12,FALSE),"N/A")</f>
        <v>1</v>
      </c>
      <c r="N62" s="88">
        <f t="shared" si="3"/>
        <v>2</v>
      </c>
      <c r="O62" s="94">
        <f>IFERROR(VLOOKUP(_xlfn.NUMBERVALUE($A62),'% Served'!$A:$L,12,FALSE),"N/A")</f>
        <v>1</v>
      </c>
      <c r="P62" s="90">
        <f>INDEX('Need Points'!$T$21:$T$26,IF(Points_Table[[#This Row],[% Served 3yr Average]]="N/A",6,MATCH(Points_Table[[#This Row],[% Served 3yr Average]],'Need Points'!$S$21:$S$26,1)+1))</f>
        <v>5</v>
      </c>
    </row>
    <row r="63" spans="1:16" x14ac:dyDescent="0.25">
      <c r="A63" t="str">
        <f t="shared" si="2"/>
        <v>060601</v>
      </c>
      <c r="B63" s="68" t="s">
        <v>2138</v>
      </c>
      <c r="C63" s="71" t="s">
        <v>1026</v>
      </c>
      <c r="D63" s="69">
        <v>2018</v>
      </c>
      <c r="E63" s="69">
        <v>0</v>
      </c>
      <c r="F63" s="69">
        <v>64</v>
      </c>
      <c r="G63">
        <f>IFERROR(VLOOKUP(_xlfn.NUMBERVALUE($A63),PKRFP1!$A:$I,6,FALSE),"N/A")</f>
        <v>3.706</v>
      </c>
      <c r="H63">
        <f>IFERROR(VLOOKUP(_xlfn.NUMBERVALUE($A63),PKRFP1!$A:$I,5,FALSE),"N/A")</f>
        <v>4</v>
      </c>
      <c r="I63">
        <f>IF(AND(ISNUMBER(Points_Table[[#This Row],[May 2019 NRI]]),ISNUMBER(Points_Table[[#This Row],[2008 NRC]]),OR(H63&lt;=4,G63&gt;=$T$17)),1,0)</f>
        <v>1</v>
      </c>
      <c r="J63">
        <f t="shared" si="0"/>
        <v>0</v>
      </c>
      <c r="K63">
        <f t="shared" si="1"/>
        <v>2</v>
      </c>
      <c r="L63" s="90">
        <f>Points_Table[[#This Row],[Ec Dis Points]]+Points_Table[[#This Row],[ELL Points]]</f>
        <v>2</v>
      </c>
      <c r="M63">
        <f>IFERROR(VLOOKUP(_xlfn.NUMBERVALUE($A63),PKRFP1!$A:$L,12,FALSE),"N/A")</f>
        <v>1</v>
      </c>
      <c r="N63" s="88">
        <f t="shared" si="3"/>
        <v>2</v>
      </c>
      <c r="O63" s="94">
        <f>IFERROR(VLOOKUP(_xlfn.NUMBERVALUE($A63),'% Served'!$A:$L,12,FALSE),"N/A")</f>
        <v>1</v>
      </c>
      <c r="P63" s="90">
        <f>INDEX('Need Points'!$T$21:$T$26,IF(Points_Table[[#This Row],[% Served 3yr Average]]="N/A",6,MATCH(Points_Table[[#This Row],[% Served 3yr Average]],'Need Points'!$S$21:$S$26,1)+1))</f>
        <v>5</v>
      </c>
    </row>
    <row r="64" spans="1:16" x14ac:dyDescent="0.25">
      <c r="A64" t="str">
        <f t="shared" si="2"/>
        <v>060701</v>
      </c>
      <c r="B64" s="68" t="s">
        <v>2139</v>
      </c>
      <c r="C64" s="71" t="s">
        <v>807</v>
      </c>
      <c r="D64" s="69">
        <v>2018</v>
      </c>
      <c r="E64" s="69">
        <v>0</v>
      </c>
      <c r="F64" s="69">
        <v>52</v>
      </c>
      <c r="G64">
        <f>IFERROR(VLOOKUP(_xlfn.NUMBERVALUE($A64),PKRFP1!$A:$I,6,FALSE),"N/A")</f>
        <v>2.073</v>
      </c>
      <c r="H64">
        <f>IFERROR(VLOOKUP(_xlfn.NUMBERVALUE($A64),PKRFP1!$A:$I,5,FALSE),"N/A")</f>
        <v>5</v>
      </c>
      <c r="I64">
        <f>IF(AND(ISNUMBER(Points_Table[[#This Row],[May 2019 NRI]]),ISNUMBER(Points_Table[[#This Row],[2008 NRC]]),OR(H64&lt;=4,G64&gt;=$T$17)),1,0)</f>
        <v>1</v>
      </c>
      <c r="J64">
        <f t="shared" si="0"/>
        <v>0</v>
      </c>
      <c r="K64">
        <f t="shared" si="1"/>
        <v>2</v>
      </c>
      <c r="L64" s="90">
        <f>Points_Table[[#This Row],[Ec Dis Points]]+Points_Table[[#This Row],[ELL Points]]</f>
        <v>2</v>
      </c>
      <c r="M64">
        <f>IFERROR(VLOOKUP(_xlfn.NUMBERVALUE($A64),PKRFP1!$A:$L,12,FALSE),"N/A")</f>
        <v>1</v>
      </c>
      <c r="N64" s="88">
        <f t="shared" si="3"/>
        <v>2</v>
      </c>
      <c r="O64" s="94">
        <f>IFERROR(VLOOKUP(_xlfn.NUMBERVALUE($A64),'% Served'!$A:$L,12,FALSE),"N/A")</f>
        <v>1</v>
      </c>
      <c r="P64" s="90">
        <f>INDEX('Need Points'!$T$21:$T$26,IF(Points_Table[[#This Row],[% Served 3yr Average]]="N/A",6,MATCH(Points_Table[[#This Row],[% Served 3yr Average]],'Need Points'!$S$21:$S$26,1)+1))</f>
        <v>5</v>
      </c>
    </row>
    <row r="65" spans="1:16" x14ac:dyDescent="0.25">
      <c r="A65" t="str">
        <f t="shared" si="2"/>
        <v>060800</v>
      </c>
      <c r="B65" s="68" t="s">
        <v>2140</v>
      </c>
      <c r="C65" s="71" t="s">
        <v>833</v>
      </c>
      <c r="D65" s="69">
        <v>2018</v>
      </c>
      <c r="E65" s="69">
        <v>18</v>
      </c>
      <c r="F65" s="69">
        <v>69</v>
      </c>
      <c r="G65">
        <f>IFERROR(VLOOKUP(_xlfn.NUMBERVALUE($A65),PKRFP1!$A:$I,6,FALSE),"N/A")</f>
        <v>3.831</v>
      </c>
      <c r="H65">
        <f>IFERROR(VLOOKUP(_xlfn.NUMBERVALUE($A65),PKRFP1!$A:$I,5,FALSE),"N/A")</f>
        <v>3</v>
      </c>
      <c r="I65">
        <f>IF(AND(ISNUMBER(Points_Table[[#This Row],[May 2019 NRI]]),ISNUMBER(Points_Table[[#This Row],[2008 NRC]]),OR(H65&lt;=4,G65&gt;=$T$17)),1,0)</f>
        <v>1</v>
      </c>
      <c r="J65">
        <f t="shared" si="0"/>
        <v>2</v>
      </c>
      <c r="K65">
        <f t="shared" si="1"/>
        <v>2</v>
      </c>
      <c r="L65" s="90">
        <f>Points_Table[[#This Row],[Ec Dis Points]]+Points_Table[[#This Row],[ELL Points]]</f>
        <v>4</v>
      </c>
      <c r="M65">
        <f>IFERROR(VLOOKUP(_xlfn.NUMBERVALUE($A65),PKRFP1!$A:$L,12,FALSE),"N/A")</f>
        <v>1</v>
      </c>
      <c r="N65" s="88">
        <f t="shared" si="3"/>
        <v>2</v>
      </c>
      <c r="O65" s="94">
        <f>IFERROR(VLOOKUP(_xlfn.NUMBERVALUE($A65),'% Served'!$A:$L,12,FALSE),"N/A")</f>
        <v>1</v>
      </c>
      <c r="P65" s="90">
        <f>INDEX('Need Points'!$T$21:$T$26,IF(Points_Table[[#This Row],[% Served 3yr Average]]="N/A",6,MATCH(Points_Table[[#This Row],[% Served 3yr Average]],'Need Points'!$S$21:$S$26,1)+1))</f>
        <v>5</v>
      </c>
    </row>
    <row r="66" spans="1:16" x14ac:dyDescent="0.25">
      <c r="A66" t="str">
        <f t="shared" si="2"/>
        <v>061001</v>
      </c>
      <c r="B66" s="68" t="s">
        <v>2141</v>
      </c>
      <c r="C66" s="71" t="s">
        <v>755</v>
      </c>
      <c r="D66" s="69">
        <v>2018</v>
      </c>
      <c r="E66" s="69">
        <v>0</v>
      </c>
      <c r="F66" s="69">
        <v>32</v>
      </c>
      <c r="G66">
        <f>IFERROR(VLOOKUP(_xlfn.NUMBERVALUE($A66),PKRFP1!$A:$I,6,FALSE),"N/A")</f>
        <v>1.02</v>
      </c>
      <c r="H66">
        <f>IFERROR(VLOOKUP(_xlfn.NUMBERVALUE($A66),PKRFP1!$A:$I,5,FALSE),"N/A")</f>
        <v>5</v>
      </c>
      <c r="I66">
        <f>IF(AND(ISNUMBER(Points_Table[[#This Row],[May 2019 NRI]]),ISNUMBER(Points_Table[[#This Row],[2008 NRC]]),OR(H66&lt;=4,G66&gt;=$T$17)),1,0)</f>
        <v>1</v>
      </c>
      <c r="J66">
        <f t="shared" si="0"/>
        <v>0</v>
      </c>
      <c r="K66">
        <f t="shared" si="1"/>
        <v>1</v>
      </c>
      <c r="L66" s="90">
        <f>Points_Table[[#This Row],[Ec Dis Points]]+Points_Table[[#This Row],[ELL Points]]</f>
        <v>1</v>
      </c>
      <c r="M66">
        <f>IFERROR(VLOOKUP(_xlfn.NUMBERVALUE($A66),PKRFP1!$A:$L,12,FALSE),"N/A")</f>
        <v>1</v>
      </c>
      <c r="N66" s="88">
        <f t="shared" si="3"/>
        <v>2</v>
      </c>
      <c r="O66" s="94">
        <f>IFERROR(VLOOKUP(_xlfn.NUMBERVALUE($A66),'% Served'!$A:$L,12,FALSE),"N/A")</f>
        <v>0.98666666666666669</v>
      </c>
      <c r="P66" s="90">
        <f>INDEX('Need Points'!$T$21:$T$26,IF(Points_Table[[#This Row],[% Served 3yr Average]]="N/A",6,MATCH(Points_Table[[#This Row],[% Served 3yr Average]],'Need Points'!$S$21:$S$26,1)+1))</f>
        <v>5</v>
      </c>
    </row>
    <row r="67" spans="1:16" x14ac:dyDescent="0.25">
      <c r="A67" t="str">
        <f t="shared" si="2"/>
        <v>061101</v>
      </c>
      <c r="B67" s="68" t="s">
        <v>2142</v>
      </c>
      <c r="C67" s="71" t="s">
        <v>850</v>
      </c>
      <c r="D67" s="69">
        <v>2018</v>
      </c>
      <c r="E67" s="69">
        <v>0</v>
      </c>
      <c r="F67" s="69">
        <v>51</v>
      </c>
      <c r="G67">
        <f>IFERROR(VLOOKUP(_xlfn.NUMBERVALUE($A67),PKRFP1!$A:$I,6,FALSE),"N/A")</f>
        <v>2.3260000000000001</v>
      </c>
      <c r="H67">
        <f>IFERROR(VLOOKUP(_xlfn.NUMBERVALUE($A67),PKRFP1!$A:$I,5,FALSE),"N/A")</f>
        <v>5</v>
      </c>
      <c r="I67">
        <f>IF(AND(ISNUMBER(Points_Table[[#This Row],[May 2019 NRI]]),ISNUMBER(Points_Table[[#This Row],[2008 NRC]]),OR(H67&lt;=4,G67&gt;=$T$17)),1,0)</f>
        <v>1</v>
      </c>
      <c r="J67">
        <f t="shared" ref="J67:J130" si="4">INDEX($T$5:$T$8,MATCH(E67,$S$5:$S$8,1)+1)</f>
        <v>0</v>
      </c>
      <c r="K67">
        <f t="shared" ref="K67:K130" si="5">INDEX($T$12:$T$15,MATCH(F67,$S$12:$S$15,1)+1)</f>
        <v>2</v>
      </c>
      <c r="L67" s="90">
        <f>Points_Table[[#This Row],[Ec Dis Points]]+Points_Table[[#This Row],[ELL Points]]</f>
        <v>2</v>
      </c>
      <c r="M67">
        <f>IFERROR(VLOOKUP(_xlfn.NUMBERVALUE($A67),PKRFP1!$A:$L,12,FALSE),"N/A")</f>
        <v>1</v>
      </c>
      <c r="N67" s="88">
        <f t="shared" si="3"/>
        <v>2</v>
      </c>
      <c r="O67" s="94">
        <f>IFERROR(VLOOKUP(_xlfn.NUMBERVALUE($A67),'% Served'!$A:$L,12,FALSE),"N/A")</f>
        <v>1</v>
      </c>
      <c r="P67" s="90">
        <f>INDEX('Need Points'!$T$21:$T$26,IF(Points_Table[[#This Row],[% Served 3yr Average]]="N/A",6,MATCH(Points_Table[[#This Row],[% Served 3yr Average]],'Need Points'!$S$21:$S$26,1)+1))</f>
        <v>5</v>
      </c>
    </row>
    <row r="68" spans="1:16" x14ac:dyDescent="0.25">
      <c r="A68" t="str">
        <f t="shared" ref="A68:A131" si="6">LEFT(B68,6)</f>
        <v>061501</v>
      </c>
      <c r="B68" s="68" t="s">
        <v>2143</v>
      </c>
      <c r="C68" s="71" t="s">
        <v>1075</v>
      </c>
      <c r="D68" s="69">
        <v>2018</v>
      </c>
      <c r="E68" s="69">
        <v>1</v>
      </c>
      <c r="F68" s="69">
        <v>60</v>
      </c>
      <c r="G68">
        <f>IFERROR(VLOOKUP(_xlfn.NUMBERVALUE($A68),PKRFP1!$A:$I,6,FALSE),"N/A")</f>
        <v>2.222</v>
      </c>
      <c r="H68">
        <f>IFERROR(VLOOKUP(_xlfn.NUMBERVALUE($A68),PKRFP1!$A:$I,5,FALSE),"N/A")</f>
        <v>4</v>
      </c>
      <c r="I68">
        <f>IF(AND(ISNUMBER(Points_Table[[#This Row],[May 2019 NRI]]),ISNUMBER(Points_Table[[#This Row],[2008 NRC]]),OR(H68&lt;=4,G68&gt;=$T$17)),1,0)</f>
        <v>1</v>
      </c>
      <c r="J68">
        <f t="shared" si="4"/>
        <v>0</v>
      </c>
      <c r="K68">
        <f t="shared" si="5"/>
        <v>2</v>
      </c>
      <c r="L68" s="90">
        <f>Points_Table[[#This Row],[Ec Dis Points]]+Points_Table[[#This Row],[ELL Points]]</f>
        <v>2</v>
      </c>
      <c r="M68">
        <f>IFERROR(VLOOKUP(_xlfn.NUMBERVALUE($A68),PKRFP1!$A:$L,12,FALSE),"N/A")</f>
        <v>1</v>
      </c>
      <c r="N68" s="88">
        <f t="shared" ref="N68:N131" si="7">IF(AND(M68=0,I68=1),1,IF(I68=1,2,3))</f>
        <v>2</v>
      </c>
      <c r="O68" s="94">
        <f>IFERROR(VLOOKUP(_xlfn.NUMBERVALUE($A68),'% Served'!$A:$L,12,FALSE),"N/A")</f>
        <v>1</v>
      </c>
      <c r="P68" s="90">
        <f>INDEX('Need Points'!$T$21:$T$26,IF(Points_Table[[#This Row],[% Served 3yr Average]]="N/A",6,MATCH(Points_Table[[#This Row],[% Served 3yr Average]],'Need Points'!$S$21:$S$26,1)+1))</f>
        <v>5</v>
      </c>
    </row>
    <row r="69" spans="1:16" x14ac:dyDescent="0.25">
      <c r="A69" t="str">
        <f t="shared" si="6"/>
        <v>061503</v>
      </c>
      <c r="B69" s="68" t="s">
        <v>2144</v>
      </c>
      <c r="C69" s="71" t="s">
        <v>854</v>
      </c>
      <c r="D69" s="69">
        <v>2018</v>
      </c>
      <c r="E69" s="69">
        <v>0</v>
      </c>
      <c r="F69" s="69">
        <v>56</v>
      </c>
      <c r="G69">
        <f>IFERROR(VLOOKUP(_xlfn.NUMBERVALUE($A69),PKRFP1!$A:$I,6,FALSE),"N/A")</f>
        <v>2.3370000000000002</v>
      </c>
      <c r="H69">
        <f>IFERROR(VLOOKUP(_xlfn.NUMBERVALUE($A69),PKRFP1!$A:$I,5,FALSE),"N/A")</f>
        <v>5</v>
      </c>
      <c r="I69">
        <f>IF(AND(ISNUMBER(Points_Table[[#This Row],[May 2019 NRI]]),ISNUMBER(Points_Table[[#This Row],[2008 NRC]]),OR(H69&lt;=4,G69&gt;=$T$17)),1,0)</f>
        <v>1</v>
      </c>
      <c r="J69">
        <f t="shared" si="4"/>
        <v>0</v>
      </c>
      <c r="K69">
        <f t="shared" si="5"/>
        <v>2</v>
      </c>
      <c r="L69" s="90">
        <f>Points_Table[[#This Row],[Ec Dis Points]]+Points_Table[[#This Row],[ELL Points]]</f>
        <v>2</v>
      </c>
      <c r="M69">
        <f>IFERROR(VLOOKUP(_xlfn.NUMBERVALUE($A69),PKRFP1!$A:$L,12,FALSE),"N/A")</f>
        <v>1</v>
      </c>
      <c r="N69" s="88">
        <f t="shared" si="7"/>
        <v>2</v>
      </c>
      <c r="O69" s="94">
        <f>IFERROR(VLOOKUP(_xlfn.NUMBERVALUE($A69),'% Served'!$A:$L,12,FALSE),"N/A")</f>
        <v>0.95238095238095244</v>
      </c>
      <c r="P69" s="90">
        <f>INDEX('Need Points'!$T$21:$T$26,IF(Points_Table[[#This Row],[% Served 3yr Average]]="N/A",6,MATCH(Points_Table[[#This Row],[% Served 3yr Average]],'Need Points'!$S$21:$S$26,1)+1))</f>
        <v>5</v>
      </c>
    </row>
    <row r="70" spans="1:16" x14ac:dyDescent="0.25">
      <c r="A70" t="str">
        <f t="shared" si="6"/>
        <v>061601</v>
      </c>
      <c r="B70" s="68" t="s">
        <v>2145</v>
      </c>
      <c r="C70" s="71" t="s">
        <v>1014</v>
      </c>
      <c r="D70" s="69">
        <v>2018</v>
      </c>
      <c r="E70" s="69">
        <v>0</v>
      </c>
      <c r="F70" s="69">
        <v>48</v>
      </c>
      <c r="G70">
        <f>IFERROR(VLOOKUP(_xlfn.NUMBERVALUE($A70),PKRFP1!$A:$I,6,FALSE),"N/A")</f>
        <v>2.8540000000000001</v>
      </c>
      <c r="H70">
        <f>IFERROR(VLOOKUP(_xlfn.NUMBERVALUE($A70),PKRFP1!$A:$I,5,FALSE),"N/A")</f>
        <v>5</v>
      </c>
      <c r="I70">
        <f>IF(AND(ISNUMBER(Points_Table[[#This Row],[May 2019 NRI]]),ISNUMBER(Points_Table[[#This Row],[2008 NRC]]),OR(H70&lt;=4,G70&gt;=$T$17)),1,0)</f>
        <v>1</v>
      </c>
      <c r="J70">
        <f t="shared" si="4"/>
        <v>0</v>
      </c>
      <c r="K70">
        <f t="shared" si="5"/>
        <v>1</v>
      </c>
      <c r="L70" s="90">
        <f>Points_Table[[#This Row],[Ec Dis Points]]+Points_Table[[#This Row],[ELL Points]]</f>
        <v>1</v>
      </c>
      <c r="M70">
        <f>IFERROR(VLOOKUP(_xlfn.NUMBERVALUE($A70),PKRFP1!$A:$L,12,FALSE),"N/A")</f>
        <v>1</v>
      </c>
      <c r="N70" s="88">
        <f t="shared" si="7"/>
        <v>2</v>
      </c>
      <c r="O70" s="94">
        <f>IFERROR(VLOOKUP(_xlfn.NUMBERVALUE($A70),'% Served'!$A:$L,12,FALSE),"N/A")</f>
        <v>1</v>
      </c>
      <c r="P70" s="90">
        <f>INDEX('Need Points'!$T$21:$T$26,IF(Points_Table[[#This Row],[% Served 3yr Average]]="N/A",6,MATCH(Points_Table[[#This Row],[% Served 3yr Average]],'Need Points'!$S$21:$S$26,1)+1))</f>
        <v>5</v>
      </c>
    </row>
    <row r="71" spans="1:16" x14ac:dyDescent="0.25">
      <c r="A71" t="str">
        <f t="shared" si="6"/>
        <v>061700</v>
      </c>
      <c r="B71" s="68" t="s">
        <v>2146</v>
      </c>
      <c r="C71" s="71" t="s">
        <v>920</v>
      </c>
      <c r="D71" s="69">
        <v>2018</v>
      </c>
      <c r="E71" s="69">
        <v>4</v>
      </c>
      <c r="F71" s="69">
        <v>73</v>
      </c>
      <c r="G71">
        <f>IFERROR(VLOOKUP(_xlfn.NUMBERVALUE($A71),PKRFP1!$A:$I,6,FALSE),"N/A")</f>
        <v>4.1020000000000003</v>
      </c>
      <c r="H71">
        <f>IFERROR(VLOOKUP(_xlfn.NUMBERVALUE($A71),PKRFP1!$A:$I,5,FALSE),"N/A")</f>
        <v>3</v>
      </c>
      <c r="I71">
        <f>IF(AND(ISNUMBER(Points_Table[[#This Row],[May 2019 NRI]]),ISNUMBER(Points_Table[[#This Row],[2008 NRC]]),OR(H71&lt;=4,G71&gt;=$T$17)),1,0)</f>
        <v>1</v>
      </c>
      <c r="J71">
        <f t="shared" si="4"/>
        <v>0</v>
      </c>
      <c r="K71">
        <f t="shared" si="5"/>
        <v>2</v>
      </c>
      <c r="L71" s="90">
        <f>Points_Table[[#This Row],[Ec Dis Points]]+Points_Table[[#This Row],[ELL Points]]</f>
        <v>2</v>
      </c>
      <c r="M71">
        <f>IFERROR(VLOOKUP(_xlfn.NUMBERVALUE($A71),PKRFP1!$A:$L,12,FALSE),"N/A")</f>
        <v>1</v>
      </c>
      <c r="N71" s="88">
        <f t="shared" si="7"/>
        <v>2</v>
      </c>
      <c r="O71" s="94">
        <f>IFERROR(VLOOKUP(_xlfn.NUMBERVALUE($A71),'% Served'!$A:$L,12,FALSE),"N/A")</f>
        <v>1</v>
      </c>
      <c r="P71" s="90">
        <f>INDEX('Need Points'!$T$21:$T$26,IF(Points_Table[[#This Row],[% Served 3yr Average]]="N/A",6,MATCH(Points_Table[[#This Row],[% Served 3yr Average]],'Need Points'!$S$21:$S$26,1)+1))</f>
        <v>5</v>
      </c>
    </row>
    <row r="72" spans="1:16" x14ac:dyDescent="0.25">
      <c r="A72" t="str">
        <f t="shared" si="6"/>
        <v>062201</v>
      </c>
      <c r="B72" s="68" t="s">
        <v>2147</v>
      </c>
      <c r="C72" s="71" t="s">
        <v>861</v>
      </c>
      <c r="D72" s="69">
        <v>2018</v>
      </c>
      <c r="E72" s="69">
        <v>2</v>
      </c>
      <c r="F72" s="69">
        <v>40</v>
      </c>
      <c r="G72">
        <f>IFERROR(VLOOKUP(_xlfn.NUMBERVALUE($A72),PKRFP1!$A:$I,6,FALSE),"N/A")</f>
        <v>0.92200000000000004</v>
      </c>
      <c r="H72">
        <f>IFERROR(VLOOKUP(_xlfn.NUMBERVALUE($A72),PKRFP1!$A:$I,5,FALSE),"N/A")</f>
        <v>5</v>
      </c>
      <c r="I72">
        <f>IF(AND(ISNUMBER(Points_Table[[#This Row],[May 2019 NRI]]),ISNUMBER(Points_Table[[#This Row],[2008 NRC]]),OR(H72&lt;=4,G72&gt;=$T$17)),1,0)</f>
        <v>1</v>
      </c>
      <c r="J72">
        <f t="shared" si="4"/>
        <v>0</v>
      </c>
      <c r="K72">
        <f t="shared" si="5"/>
        <v>1</v>
      </c>
      <c r="L72" s="90">
        <f>Points_Table[[#This Row],[Ec Dis Points]]+Points_Table[[#This Row],[ELL Points]]</f>
        <v>1</v>
      </c>
      <c r="M72">
        <f>IFERROR(VLOOKUP(_xlfn.NUMBERVALUE($A72),PKRFP1!$A:$L,12,FALSE),"N/A")</f>
        <v>1</v>
      </c>
      <c r="N72" s="88">
        <f t="shared" si="7"/>
        <v>2</v>
      </c>
      <c r="O72" s="94">
        <f>IFERROR(VLOOKUP(_xlfn.NUMBERVALUE($A72),'% Served'!$A:$L,12,FALSE),"N/A")</f>
        <v>1</v>
      </c>
      <c r="P72" s="90">
        <f>INDEX('Need Points'!$T$21:$T$26,IF(Points_Table[[#This Row],[% Served 3yr Average]]="N/A",6,MATCH(Points_Table[[#This Row],[% Served 3yr Average]],'Need Points'!$S$21:$S$26,1)+1))</f>
        <v>5</v>
      </c>
    </row>
    <row r="73" spans="1:16" x14ac:dyDescent="0.25">
      <c r="A73" t="str">
        <f t="shared" si="6"/>
        <v>062301</v>
      </c>
      <c r="B73" s="68" t="s">
        <v>2148</v>
      </c>
      <c r="C73" s="71" t="s">
        <v>765</v>
      </c>
      <c r="D73" s="69">
        <v>2018</v>
      </c>
      <c r="E73" s="69">
        <v>1</v>
      </c>
      <c r="F73" s="69">
        <v>72</v>
      </c>
      <c r="G73">
        <f>IFERROR(VLOOKUP(_xlfn.NUMBERVALUE($A73),PKRFP1!$A:$I,6,FALSE),"N/A")</f>
        <v>3.3170000000000002</v>
      </c>
      <c r="H73">
        <f>IFERROR(VLOOKUP(_xlfn.NUMBERVALUE($A73),PKRFP1!$A:$I,5,FALSE),"N/A")</f>
        <v>4</v>
      </c>
      <c r="I73">
        <f>IF(AND(ISNUMBER(Points_Table[[#This Row],[May 2019 NRI]]),ISNUMBER(Points_Table[[#This Row],[2008 NRC]]),OR(H73&lt;=4,G73&gt;=$T$17)),1,0)</f>
        <v>1</v>
      </c>
      <c r="J73">
        <f t="shared" si="4"/>
        <v>0</v>
      </c>
      <c r="K73">
        <f t="shared" si="5"/>
        <v>2</v>
      </c>
      <c r="L73" s="90">
        <f>Points_Table[[#This Row],[Ec Dis Points]]+Points_Table[[#This Row],[ELL Points]]</f>
        <v>2</v>
      </c>
      <c r="M73">
        <f>IFERROR(VLOOKUP(_xlfn.NUMBERVALUE($A73),PKRFP1!$A:$L,12,FALSE),"N/A")</f>
        <v>1</v>
      </c>
      <c r="N73" s="88">
        <f t="shared" si="7"/>
        <v>2</v>
      </c>
      <c r="O73" s="94">
        <f>IFERROR(VLOOKUP(_xlfn.NUMBERVALUE($A73),'% Served'!$A:$L,12,FALSE),"N/A")</f>
        <v>1</v>
      </c>
      <c r="P73" s="90">
        <f>INDEX('Need Points'!$T$21:$T$26,IF(Points_Table[[#This Row],[% Served 3yr Average]]="N/A",6,MATCH(Points_Table[[#This Row],[% Served 3yr Average]],'Need Points'!$S$21:$S$26,1)+1))</f>
        <v>5</v>
      </c>
    </row>
    <row r="74" spans="1:16" x14ac:dyDescent="0.25">
      <c r="A74" t="str">
        <f t="shared" si="6"/>
        <v>062401</v>
      </c>
      <c r="B74" s="68" t="s">
        <v>2149</v>
      </c>
      <c r="C74" s="71" t="s">
        <v>1044</v>
      </c>
      <c r="D74" s="69">
        <v>2018</v>
      </c>
      <c r="E74" s="69">
        <v>2</v>
      </c>
      <c r="F74" s="69">
        <v>77</v>
      </c>
      <c r="G74">
        <f>IFERROR(VLOOKUP(_xlfn.NUMBERVALUE($A74),PKRFP1!$A:$I,6,FALSE),"N/A")</f>
        <v>2.4340000000000002</v>
      </c>
      <c r="H74">
        <f>IFERROR(VLOOKUP(_xlfn.NUMBERVALUE($A74),PKRFP1!$A:$I,5,FALSE),"N/A")</f>
        <v>4</v>
      </c>
      <c r="I74">
        <f>IF(AND(ISNUMBER(Points_Table[[#This Row],[May 2019 NRI]]),ISNUMBER(Points_Table[[#This Row],[2008 NRC]]),OR(H74&lt;=4,G74&gt;=$T$17)),1,0)</f>
        <v>1</v>
      </c>
      <c r="J74">
        <f t="shared" si="4"/>
        <v>0</v>
      </c>
      <c r="K74">
        <f t="shared" si="5"/>
        <v>3</v>
      </c>
      <c r="L74" s="90">
        <f>Points_Table[[#This Row],[Ec Dis Points]]+Points_Table[[#This Row],[ELL Points]]</f>
        <v>3</v>
      </c>
      <c r="M74">
        <f>IFERROR(VLOOKUP(_xlfn.NUMBERVALUE($A74),PKRFP1!$A:$L,12,FALSE),"N/A")</f>
        <v>1</v>
      </c>
      <c r="N74" s="88">
        <f t="shared" si="7"/>
        <v>2</v>
      </c>
      <c r="O74" s="94">
        <f>IFERROR(VLOOKUP(_xlfn.NUMBERVALUE($A74),'% Served'!$A:$L,12,FALSE),"N/A")</f>
        <v>1</v>
      </c>
      <c r="P74" s="90">
        <f>INDEX('Need Points'!$T$21:$T$26,IF(Points_Table[[#This Row],[% Served 3yr Average]]="N/A",6,MATCH(Points_Table[[#This Row],[% Served 3yr Average]],'Need Points'!$S$21:$S$26,1)+1))</f>
        <v>5</v>
      </c>
    </row>
    <row r="75" spans="1:16" x14ac:dyDescent="0.25">
      <c r="A75" t="str">
        <f t="shared" si="6"/>
        <v>062601</v>
      </c>
      <c r="B75" s="68" t="s">
        <v>2150</v>
      </c>
      <c r="C75" s="71" t="s">
        <v>1072</v>
      </c>
      <c r="D75" s="69">
        <v>2018</v>
      </c>
      <c r="E75" s="69">
        <v>1</v>
      </c>
      <c r="F75" s="69">
        <v>59</v>
      </c>
      <c r="G75">
        <f>IFERROR(VLOOKUP(_xlfn.NUMBERVALUE($A75),PKRFP1!$A:$I,6,FALSE),"N/A")</f>
        <v>3.085</v>
      </c>
      <c r="H75">
        <f>IFERROR(VLOOKUP(_xlfn.NUMBERVALUE($A75),PKRFP1!$A:$I,5,FALSE),"N/A")</f>
        <v>4</v>
      </c>
      <c r="I75">
        <f>IF(AND(ISNUMBER(Points_Table[[#This Row],[May 2019 NRI]]),ISNUMBER(Points_Table[[#This Row],[2008 NRC]]),OR(H75&lt;=4,G75&gt;=$T$17)),1,0)</f>
        <v>1</v>
      </c>
      <c r="J75">
        <f t="shared" si="4"/>
        <v>0</v>
      </c>
      <c r="K75">
        <f t="shared" si="5"/>
        <v>2</v>
      </c>
      <c r="L75" s="90">
        <f>Points_Table[[#This Row],[Ec Dis Points]]+Points_Table[[#This Row],[ELL Points]]</f>
        <v>2</v>
      </c>
      <c r="M75">
        <f>IFERROR(VLOOKUP(_xlfn.NUMBERVALUE($A75),PKRFP1!$A:$L,12,FALSE),"N/A")</f>
        <v>1</v>
      </c>
      <c r="N75" s="88">
        <f t="shared" si="7"/>
        <v>2</v>
      </c>
      <c r="O75" s="94">
        <f>IFERROR(VLOOKUP(_xlfn.NUMBERVALUE($A75),'% Served'!$A:$L,12,FALSE),"N/A")</f>
        <v>0.88768115942028991</v>
      </c>
      <c r="P75" s="90">
        <f>INDEX('Need Points'!$T$21:$T$26,IF(Points_Table[[#This Row],[% Served 3yr Average]]="N/A",6,MATCH(Points_Table[[#This Row],[% Served 3yr Average]],'Need Points'!$S$21:$S$26,1)+1))</f>
        <v>3</v>
      </c>
    </row>
    <row r="76" spans="1:16" x14ac:dyDescent="0.25">
      <c r="A76" t="str">
        <f t="shared" si="6"/>
        <v>062901</v>
      </c>
      <c r="B76" s="68" t="s">
        <v>2151</v>
      </c>
      <c r="C76" s="71" t="s">
        <v>1127</v>
      </c>
      <c r="D76" s="69">
        <v>2018</v>
      </c>
      <c r="E76" s="69">
        <v>1</v>
      </c>
      <c r="F76" s="69">
        <v>57</v>
      </c>
      <c r="G76">
        <f>IFERROR(VLOOKUP(_xlfn.NUMBERVALUE($A76),PKRFP1!$A:$I,6,FALSE),"N/A")</f>
        <v>2.08</v>
      </c>
      <c r="H76">
        <f>IFERROR(VLOOKUP(_xlfn.NUMBERVALUE($A76),PKRFP1!$A:$I,5,FALSE),"N/A")</f>
        <v>4</v>
      </c>
      <c r="I76">
        <f>IF(AND(ISNUMBER(Points_Table[[#This Row],[May 2019 NRI]]),ISNUMBER(Points_Table[[#This Row],[2008 NRC]]),OR(H76&lt;=4,G76&gt;=$T$17)),1,0)</f>
        <v>1</v>
      </c>
      <c r="J76">
        <f t="shared" si="4"/>
        <v>0</v>
      </c>
      <c r="K76">
        <f t="shared" si="5"/>
        <v>2</v>
      </c>
      <c r="L76" s="90">
        <f>Points_Table[[#This Row],[Ec Dis Points]]+Points_Table[[#This Row],[ELL Points]]</f>
        <v>2</v>
      </c>
      <c r="M76">
        <f>IFERROR(VLOOKUP(_xlfn.NUMBERVALUE($A76),PKRFP1!$A:$L,12,FALSE),"N/A")</f>
        <v>1</v>
      </c>
      <c r="N76" s="88">
        <f t="shared" si="7"/>
        <v>2</v>
      </c>
      <c r="O76" s="94">
        <f>IFERROR(VLOOKUP(_xlfn.NUMBERVALUE($A76),'% Served'!$A:$L,12,FALSE),"N/A")</f>
        <v>1</v>
      </c>
      <c r="P76" s="90">
        <f>INDEX('Need Points'!$T$21:$T$26,IF(Points_Table[[#This Row],[% Served 3yr Average]]="N/A",6,MATCH(Points_Table[[#This Row],[% Served 3yr Average]],'Need Points'!$S$21:$S$26,1)+1))</f>
        <v>5</v>
      </c>
    </row>
    <row r="77" spans="1:16" x14ac:dyDescent="0.25">
      <c r="A77" t="str">
        <f t="shared" si="6"/>
        <v>070600</v>
      </c>
      <c r="B77" s="68" t="s">
        <v>2152</v>
      </c>
      <c r="C77" s="71" t="s">
        <v>845</v>
      </c>
      <c r="D77" s="69">
        <v>2018</v>
      </c>
      <c r="E77" s="69">
        <v>0</v>
      </c>
      <c r="F77" s="69">
        <v>68</v>
      </c>
      <c r="G77">
        <f>IFERROR(VLOOKUP(_xlfn.NUMBERVALUE($A77),PKRFP1!$A:$I,6,FALSE),"N/A")</f>
        <v>2.694</v>
      </c>
      <c r="H77">
        <f>IFERROR(VLOOKUP(_xlfn.NUMBERVALUE($A77),PKRFP1!$A:$I,5,FALSE),"N/A")</f>
        <v>3</v>
      </c>
      <c r="I77">
        <f>IF(AND(ISNUMBER(Points_Table[[#This Row],[May 2019 NRI]]),ISNUMBER(Points_Table[[#This Row],[2008 NRC]]),OR(H77&lt;=4,G77&gt;=$T$17)),1,0)</f>
        <v>1</v>
      </c>
      <c r="J77">
        <f t="shared" si="4"/>
        <v>0</v>
      </c>
      <c r="K77">
        <f t="shared" si="5"/>
        <v>2</v>
      </c>
      <c r="L77" s="90">
        <f>Points_Table[[#This Row],[Ec Dis Points]]+Points_Table[[#This Row],[ELL Points]]</f>
        <v>2</v>
      </c>
      <c r="M77">
        <f>IFERROR(VLOOKUP(_xlfn.NUMBERVALUE($A77),PKRFP1!$A:$L,12,FALSE),"N/A")</f>
        <v>1</v>
      </c>
      <c r="N77" s="88">
        <f t="shared" si="7"/>
        <v>2</v>
      </c>
      <c r="O77" s="94">
        <f>IFERROR(VLOOKUP(_xlfn.NUMBERVALUE($A77),'% Served'!$A:$L,12,FALSE),"N/A")</f>
        <v>0.99327569644572522</v>
      </c>
      <c r="P77" s="90">
        <f>INDEX('Need Points'!$T$21:$T$26,IF(Points_Table[[#This Row],[% Served 3yr Average]]="N/A",6,MATCH(Points_Table[[#This Row],[% Served 3yr Average]],'Need Points'!$S$21:$S$26,1)+1))</f>
        <v>5</v>
      </c>
    </row>
    <row r="78" spans="1:16" x14ac:dyDescent="0.25">
      <c r="A78" t="str">
        <f t="shared" si="6"/>
        <v>070901</v>
      </c>
      <c r="B78" s="68" t="s">
        <v>2153</v>
      </c>
      <c r="C78" s="71" t="s">
        <v>1246</v>
      </c>
      <c r="D78" s="69">
        <v>2018</v>
      </c>
      <c r="E78" s="69">
        <v>1</v>
      </c>
      <c r="F78" s="69">
        <v>35</v>
      </c>
      <c r="G78">
        <f>IFERROR(VLOOKUP(_xlfn.NUMBERVALUE($A78),PKRFP1!$A:$I,6,FALSE),"N/A")</f>
        <v>0.75700000000000001</v>
      </c>
      <c r="H78">
        <f>IFERROR(VLOOKUP(_xlfn.NUMBERVALUE($A78),PKRFP1!$A:$I,5,FALSE),"N/A")</f>
        <v>5</v>
      </c>
      <c r="I78">
        <f>IF(AND(ISNUMBER(Points_Table[[#This Row],[May 2019 NRI]]),ISNUMBER(Points_Table[[#This Row],[2008 NRC]]),OR(H78&lt;=4,G78&gt;=$T$17)),1,0)</f>
        <v>1</v>
      </c>
      <c r="J78">
        <f t="shared" si="4"/>
        <v>0</v>
      </c>
      <c r="K78">
        <f t="shared" si="5"/>
        <v>1</v>
      </c>
      <c r="L78" s="90">
        <f>Points_Table[[#This Row],[Ec Dis Points]]+Points_Table[[#This Row],[ELL Points]]</f>
        <v>1</v>
      </c>
      <c r="M78">
        <f>IFERROR(VLOOKUP(_xlfn.NUMBERVALUE($A78),PKRFP1!$A:$L,12,FALSE),"N/A")</f>
        <v>1</v>
      </c>
      <c r="N78" s="88">
        <f t="shared" si="7"/>
        <v>2</v>
      </c>
      <c r="O78" s="94">
        <f>IFERROR(VLOOKUP(_xlfn.NUMBERVALUE($A78),'% Served'!$A:$L,12,FALSE),"N/A")</f>
        <v>1</v>
      </c>
      <c r="P78" s="90">
        <f>INDEX('Need Points'!$T$21:$T$26,IF(Points_Table[[#This Row],[% Served 3yr Average]]="N/A",6,MATCH(Points_Table[[#This Row],[% Served 3yr Average]],'Need Points'!$S$21:$S$26,1)+1))</f>
        <v>5</v>
      </c>
    </row>
    <row r="79" spans="1:16" x14ac:dyDescent="0.25">
      <c r="A79" t="str">
        <f t="shared" si="6"/>
        <v>070902</v>
      </c>
      <c r="B79" s="68" t="s">
        <v>2154</v>
      </c>
      <c r="C79" s="71" t="s">
        <v>846</v>
      </c>
      <c r="D79" s="69">
        <v>2018</v>
      </c>
      <c r="E79" s="69">
        <v>0</v>
      </c>
      <c r="F79" s="69">
        <v>54</v>
      </c>
      <c r="G79">
        <f>IFERROR(VLOOKUP(_xlfn.NUMBERVALUE($A79),PKRFP1!$A:$I,6,FALSE),"N/A")</f>
        <v>1.621</v>
      </c>
      <c r="H79">
        <f>IFERROR(VLOOKUP(_xlfn.NUMBERVALUE($A79),PKRFP1!$A:$I,5,FALSE),"N/A")</f>
        <v>5</v>
      </c>
      <c r="I79">
        <f>IF(AND(ISNUMBER(Points_Table[[#This Row],[May 2019 NRI]]),ISNUMBER(Points_Table[[#This Row],[2008 NRC]]),OR(H79&lt;=4,G79&gt;=$T$17)),1,0)</f>
        <v>1</v>
      </c>
      <c r="J79">
        <f t="shared" si="4"/>
        <v>0</v>
      </c>
      <c r="K79">
        <f t="shared" si="5"/>
        <v>2</v>
      </c>
      <c r="L79" s="90">
        <f>Points_Table[[#This Row],[Ec Dis Points]]+Points_Table[[#This Row],[ELL Points]]</f>
        <v>2</v>
      </c>
      <c r="M79">
        <f>IFERROR(VLOOKUP(_xlfn.NUMBERVALUE($A79),PKRFP1!$A:$L,12,FALSE),"N/A")</f>
        <v>1</v>
      </c>
      <c r="N79" s="88">
        <f t="shared" si="7"/>
        <v>2</v>
      </c>
      <c r="O79" s="94">
        <f>IFERROR(VLOOKUP(_xlfn.NUMBERVALUE($A79),'% Served'!$A:$L,12,FALSE),"N/A")</f>
        <v>1</v>
      </c>
      <c r="P79" s="90">
        <f>INDEX('Need Points'!$T$21:$T$26,IF(Points_Table[[#This Row],[% Served 3yr Average]]="N/A",6,MATCH(Points_Table[[#This Row],[% Served 3yr Average]],'Need Points'!$S$21:$S$26,1)+1))</f>
        <v>5</v>
      </c>
    </row>
    <row r="80" spans="1:16" x14ac:dyDescent="0.25">
      <c r="A80" t="str">
        <f t="shared" si="6"/>
        <v>080101</v>
      </c>
      <c r="B80" s="68" t="s">
        <v>2155</v>
      </c>
      <c r="C80" s="71" t="s">
        <v>726</v>
      </c>
      <c r="D80" s="69">
        <v>2018</v>
      </c>
      <c r="E80" s="69">
        <v>0</v>
      </c>
      <c r="F80" s="69">
        <v>65</v>
      </c>
      <c r="G80">
        <f>IFERROR(VLOOKUP(_xlfn.NUMBERVALUE($A80),PKRFP1!$A:$I,6,FALSE),"N/A")</f>
        <v>3.3519999999999999</v>
      </c>
      <c r="H80">
        <f>IFERROR(VLOOKUP(_xlfn.NUMBERVALUE($A80),PKRFP1!$A:$I,5,FALSE),"N/A")</f>
        <v>4</v>
      </c>
      <c r="I80">
        <f>IF(AND(ISNUMBER(Points_Table[[#This Row],[May 2019 NRI]]),ISNUMBER(Points_Table[[#This Row],[2008 NRC]]),OR(H80&lt;=4,G80&gt;=$T$17)),1,0)</f>
        <v>1</v>
      </c>
      <c r="J80">
        <f t="shared" si="4"/>
        <v>0</v>
      </c>
      <c r="K80">
        <f t="shared" si="5"/>
        <v>2</v>
      </c>
      <c r="L80" s="90">
        <f>Points_Table[[#This Row],[Ec Dis Points]]+Points_Table[[#This Row],[ELL Points]]</f>
        <v>2</v>
      </c>
      <c r="M80">
        <f>IFERROR(VLOOKUP(_xlfn.NUMBERVALUE($A80),PKRFP1!$A:$L,12,FALSE),"N/A")</f>
        <v>1</v>
      </c>
      <c r="N80" s="88">
        <f t="shared" si="7"/>
        <v>2</v>
      </c>
      <c r="O80" s="94">
        <f>IFERROR(VLOOKUP(_xlfn.NUMBERVALUE($A80),'% Served'!$A:$L,12,FALSE),"N/A")</f>
        <v>1</v>
      </c>
      <c r="P80" s="90">
        <f>INDEX('Need Points'!$T$21:$T$26,IF(Points_Table[[#This Row],[% Served 3yr Average]]="N/A",6,MATCH(Points_Table[[#This Row],[% Served 3yr Average]],'Need Points'!$S$21:$S$26,1)+1))</f>
        <v>5</v>
      </c>
    </row>
    <row r="81" spans="1:16" x14ac:dyDescent="0.25">
      <c r="A81" t="str">
        <f t="shared" si="6"/>
        <v>080201</v>
      </c>
      <c r="B81" s="68" t="s">
        <v>2156</v>
      </c>
      <c r="C81" s="71" t="s">
        <v>745</v>
      </c>
      <c r="D81" s="69">
        <v>2018</v>
      </c>
      <c r="E81" s="69">
        <v>0</v>
      </c>
      <c r="F81" s="69">
        <v>57</v>
      </c>
      <c r="G81">
        <f>IFERROR(VLOOKUP(_xlfn.NUMBERVALUE($A81),PKRFP1!$A:$I,6,FALSE),"N/A")</f>
        <v>2.5390000000000001</v>
      </c>
      <c r="H81">
        <f>IFERROR(VLOOKUP(_xlfn.NUMBERVALUE($A81),PKRFP1!$A:$I,5,FALSE),"N/A")</f>
        <v>5</v>
      </c>
      <c r="I81">
        <f>IF(AND(ISNUMBER(Points_Table[[#This Row],[May 2019 NRI]]),ISNUMBER(Points_Table[[#This Row],[2008 NRC]]),OR(H81&lt;=4,G81&gt;=$T$17)),1,0)</f>
        <v>1</v>
      </c>
      <c r="J81">
        <f t="shared" si="4"/>
        <v>0</v>
      </c>
      <c r="K81">
        <f t="shared" si="5"/>
        <v>2</v>
      </c>
      <c r="L81" s="90">
        <f>Points_Table[[#This Row],[Ec Dis Points]]+Points_Table[[#This Row],[ELL Points]]</f>
        <v>2</v>
      </c>
      <c r="M81">
        <f>IFERROR(VLOOKUP(_xlfn.NUMBERVALUE($A81),PKRFP1!$A:$L,12,FALSE),"N/A")</f>
        <v>1</v>
      </c>
      <c r="N81" s="88">
        <f t="shared" si="7"/>
        <v>2</v>
      </c>
      <c r="O81" s="94">
        <f>IFERROR(VLOOKUP(_xlfn.NUMBERVALUE($A81),'% Served'!$A:$L,12,FALSE),"N/A")</f>
        <v>1</v>
      </c>
      <c r="P81" s="90">
        <f>INDEX('Need Points'!$T$21:$T$26,IF(Points_Table[[#This Row],[% Served 3yr Average]]="N/A",6,MATCH(Points_Table[[#This Row],[% Served 3yr Average]],'Need Points'!$S$21:$S$26,1)+1))</f>
        <v>5</v>
      </c>
    </row>
    <row r="82" spans="1:16" x14ac:dyDescent="0.25">
      <c r="A82" t="str">
        <f t="shared" si="6"/>
        <v>080601</v>
      </c>
      <c r="B82" s="68" t="s">
        <v>2157</v>
      </c>
      <c r="C82" s="71" t="s">
        <v>887</v>
      </c>
      <c r="D82" s="69">
        <v>2018</v>
      </c>
      <c r="E82" s="69">
        <v>0</v>
      </c>
      <c r="F82" s="69">
        <v>50</v>
      </c>
      <c r="G82">
        <f>IFERROR(VLOOKUP(_xlfn.NUMBERVALUE($A82),PKRFP1!$A:$I,6,FALSE),"N/A")</f>
        <v>2.6019999999999999</v>
      </c>
      <c r="H82">
        <f>IFERROR(VLOOKUP(_xlfn.NUMBERVALUE($A82),PKRFP1!$A:$I,5,FALSE),"N/A")</f>
        <v>4</v>
      </c>
      <c r="I82">
        <f>IF(AND(ISNUMBER(Points_Table[[#This Row],[May 2019 NRI]]),ISNUMBER(Points_Table[[#This Row],[2008 NRC]]),OR(H82&lt;=4,G82&gt;=$T$17)),1,0)</f>
        <v>1</v>
      </c>
      <c r="J82">
        <f t="shared" si="4"/>
        <v>0</v>
      </c>
      <c r="K82">
        <f t="shared" si="5"/>
        <v>2</v>
      </c>
      <c r="L82" s="90">
        <f>Points_Table[[#This Row],[Ec Dis Points]]+Points_Table[[#This Row],[ELL Points]]</f>
        <v>2</v>
      </c>
      <c r="M82">
        <f>IFERROR(VLOOKUP(_xlfn.NUMBERVALUE($A82),PKRFP1!$A:$L,12,FALSE),"N/A")</f>
        <v>1</v>
      </c>
      <c r="N82" s="88">
        <f t="shared" si="7"/>
        <v>2</v>
      </c>
      <c r="O82" s="94">
        <f>IFERROR(VLOOKUP(_xlfn.NUMBERVALUE($A82),'% Served'!$A:$L,12,FALSE),"N/A")</f>
        <v>1</v>
      </c>
      <c r="P82" s="90">
        <f>INDEX('Need Points'!$T$21:$T$26,IF(Points_Table[[#This Row],[% Served 3yr Average]]="N/A",6,MATCH(Points_Table[[#This Row],[% Served 3yr Average]],'Need Points'!$S$21:$S$26,1)+1))</f>
        <v>5</v>
      </c>
    </row>
    <row r="83" spans="1:16" x14ac:dyDescent="0.25">
      <c r="A83" t="str">
        <f t="shared" si="6"/>
        <v>081003</v>
      </c>
      <c r="B83" s="68" t="s">
        <v>2158</v>
      </c>
      <c r="C83" s="71" t="s">
        <v>1103</v>
      </c>
      <c r="D83" s="69">
        <v>2018</v>
      </c>
      <c r="E83" s="69">
        <v>0</v>
      </c>
      <c r="F83" s="69">
        <v>68</v>
      </c>
      <c r="G83">
        <f>IFERROR(VLOOKUP(_xlfn.NUMBERVALUE($A83),PKRFP1!$A:$I,6,FALSE),"N/A")</f>
        <v>3.7029999999999998</v>
      </c>
      <c r="H83">
        <f>IFERROR(VLOOKUP(_xlfn.NUMBERVALUE($A83),PKRFP1!$A:$I,5,FALSE),"N/A")</f>
        <v>4</v>
      </c>
      <c r="I83">
        <f>IF(AND(ISNUMBER(Points_Table[[#This Row],[May 2019 NRI]]),ISNUMBER(Points_Table[[#This Row],[2008 NRC]]),OR(H83&lt;=4,G83&gt;=$T$17)),1,0)</f>
        <v>1</v>
      </c>
      <c r="J83">
        <f t="shared" si="4"/>
        <v>0</v>
      </c>
      <c r="K83">
        <f t="shared" si="5"/>
        <v>2</v>
      </c>
      <c r="L83" s="90">
        <f>Points_Table[[#This Row],[Ec Dis Points]]+Points_Table[[#This Row],[ELL Points]]</f>
        <v>2</v>
      </c>
      <c r="M83">
        <f>IFERROR(VLOOKUP(_xlfn.NUMBERVALUE($A83),PKRFP1!$A:$L,12,FALSE),"N/A")</f>
        <v>1</v>
      </c>
      <c r="N83" s="88">
        <f t="shared" si="7"/>
        <v>2</v>
      </c>
      <c r="O83" s="94">
        <f>IFERROR(VLOOKUP(_xlfn.NUMBERVALUE($A83),'% Served'!$A:$L,12,FALSE),"N/A")</f>
        <v>1</v>
      </c>
      <c r="P83" s="90">
        <f>INDEX('Need Points'!$T$21:$T$26,IF(Points_Table[[#This Row],[% Served 3yr Average]]="N/A",6,MATCH(Points_Table[[#This Row],[% Served 3yr Average]],'Need Points'!$S$21:$S$26,1)+1))</f>
        <v>5</v>
      </c>
    </row>
    <row r="84" spans="1:16" x14ac:dyDescent="0.25">
      <c r="A84" t="str">
        <f t="shared" si="6"/>
        <v>081200</v>
      </c>
      <c r="B84" s="68" t="s">
        <v>2159</v>
      </c>
      <c r="C84" s="71" t="s">
        <v>996</v>
      </c>
      <c r="D84" s="69">
        <v>2018</v>
      </c>
      <c r="E84" s="69">
        <v>0</v>
      </c>
      <c r="F84" s="69">
        <v>65</v>
      </c>
      <c r="G84">
        <f>IFERROR(VLOOKUP(_xlfn.NUMBERVALUE($A84),PKRFP1!$A:$I,6,FALSE),"N/A")</f>
        <v>2.3039999999999998</v>
      </c>
      <c r="H84">
        <f>IFERROR(VLOOKUP(_xlfn.NUMBERVALUE($A84),PKRFP1!$A:$I,5,FALSE),"N/A")</f>
        <v>4</v>
      </c>
      <c r="I84">
        <f>IF(AND(ISNUMBER(Points_Table[[#This Row],[May 2019 NRI]]),ISNUMBER(Points_Table[[#This Row],[2008 NRC]]),OR(H84&lt;=4,G84&gt;=$T$17)),1,0)</f>
        <v>1</v>
      </c>
      <c r="J84">
        <f t="shared" si="4"/>
        <v>0</v>
      </c>
      <c r="K84">
        <f t="shared" si="5"/>
        <v>2</v>
      </c>
      <c r="L84" s="90">
        <f>Points_Table[[#This Row],[Ec Dis Points]]+Points_Table[[#This Row],[ELL Points]]</f>
        <v>2</v>
      </c>
      <c r="M84">
        <f>IFERROR(VLOOKUP(_xlfn.NUMBERVALUE($A84),PKRFP1!$A:$L,12,FALSE),"N/A")</f>
        <v>1</v>
      </c>
      <c r="N84" s="88">
        <f t="shared" si="7"/>
        <v>2</v>
      </c>
      <c r="O84" s="94">
        <f>IFERROR(VLOOKUP(_xlfn.NUMBERVALUE($A84),'% Served'!$A:$L,12,FALSE),"N/A")</f>
        <v>0.989247311827957</v>
      </c>
      <c r="P84" s="90">
        <f>INDEX('Need Points'!$T$21:$T$26,IF(Points_Table[[#This Row],[% Served 3yr Average]]="N/A",6,MATCH(Points_Table[[#This Row],[% Served 3yr Average]],'Need Points'!$S$21:$S$26,1)+1))</f>
        <v>5</v>
      </c>
    </row>
    <row r="85" spans="1:16" x14ac:dyDescent="0.25">
      <c r="A85" t="str">
        <f t="shared" si="6"/>
        <v>081401</v>
      </c>
      <c r="B85" s="68" t="s">
        <v>2160</v>
      </c>
      <c r="C85" s="71" t="s">
        <v>873</v>
      </c>
      <c r="D85" s="69">
        <v>2018</v>
      </c>
      <c r="E85" s="69">
        <v>1</v>
      </c>
      <c r="F85" s="69">
        <v>77</v>
      </c>
      <c r="G85">
        <f>IFERROR(VLOOKUP(_xlfn.NUMBERVALUE($A85),PKRFP1!$A:$I,6,FALSE),"N/A")</f>
        <v>2.91</v>
      </c>
      <c r="H85">
        <f>IFERROR(VLOOKUP(_xlfn.NUMBERVALUE($A85),PKRFP1!$A:$I,5,FALSE),"N/A")</f>
        <v>4</v>
      </c>
      <c r="I85">
        <f>IF(AND(ISNUMBER(Points_Table[[#This Row],[May 2019 NRI]]),ISNUMBER(Points_Table[[#This Row],[2008 NRC]]),OR(H85&lt;=4,G85&gt;=$T$17)),1,0)</f>
        <v>1</v>
      </c>
      <c r="J85">
        <f t="shared" si="4"/>
        <v>0</v>
      </c>
      <c r="K85">
        <f t="shared" si="5"/>
        <v>3</v>
      </c>
      <c r="L85" s="90">
        <f>Points_Table[[#This Row],[Ec Dis Points]]+Points_Table[[#This Row],[ELL Points]]</f>
        <v>3</v>
      </c>
      <c r="M85">
        <f>IFERROR(VLOOKUP(_xlfn.NUMBERVALUE($A85),PKRFP1!$A:$L,12,FALSE),"N/A")</f>
        <v>0</v>
      </c>
      <c r="N85" s="88">
        <f t="shared" si="7"/>
        <v>1</v>
      </c>
      <c r="O85" s="94" t="str">
        <f>IFERROR(VLOOKUP(_xlfn.NUMBERVALUE($A85),'% Served'!$A:$L,12,FALSE),"N/A")</f>
        <v>N/A</v>
      </c>
      <c r="P85" s="90">
        <f>INDEX('Need Points'!$T$21:$T$26,IF(Points_Table[[#This Row],[% Served 3yr Average]]="N/A",6,MATCH(Points_Table[[#This Row],[% Served 3yr Average]],'Need Points'!$S$21:$S$26,1)+1))</f>
        <v>5</v>
      </c>
    </row>
    <row r="86" spans="1:16" x14ac:dyDescent="0.25">
      <c r="A86" t="str">
        <f t="shared" si="6"/>
        <v>081501</v>
      </c>
      <c r="B86" s="68" t="s">
        <v>2161</v>
      </c>
      <c r="C86" s="71" t="s">
        <v>1012</v>
      </c>
      <c r="D86" s="69">
        <v>2018</v>
      </c>
      <c r="E86" s="69">
        <v>0</v>
      </c>
      <c r="F86" s="69">
        <v>64</v>
      </c>
      <c r="G86">
        <f>IFERROR(VLOOKUP(_xlfn.NUMBERVALUE($A86),PKRFP1!$A:$I,6,FALSE),"N/A")</f>
        <v>3.2810000000000001</v>
      </c>
      <c r="H86">
        <f>IFERROR(VLOOKUP(_xlfn.NUMBERVALUE($A86),PKRFP1!$A:$I,5,FALSE),"N/A")</f>
        <v>4</v>
      </c>
      <c r="I86">
        <f>IF(AND(ISNUMBER(Points_Table[[#This Row],[May 2019 NRI]]),ISNUMBER(Points_Table[[#This Row],[2008 NRC]]),OR(H86&lt;=4,G86&gt;=$T$17)),1,0)</f>
        <v>1</v>
      </c>
      <c r="J86">
        <f t="shared" si="4"/>
        <v>0</v>
      </c>
      <c r="K86">
        <f t="shared" si="5"/>
        <v>2</v>
      </c>
      <c r="L86" s="90">
        <f>Points_Table[[#This Row],[Ec Dis Points]]+Points_Table[[#This Row],[ELL Points]]</f>
        <v>2</v>
      </c>
      <c r="M86">
        <f>IFERROR(VLOOKUP(_xlfn.NUMBERVALUE($A86),PKRFP1!$A:$L,12,FALSE),"N/A")</f>
        <v>1</v>
      </c>
      <c r="N86" s="88">
        <f t="shared" si="7"/>
        <v>2</v>
      </c>
      <c r="O86" s="94">
        <f>IFERROR(VLOOKUP(_xlfn.NUMBERVALUE($A86),'% Served'!$A:$L,12,FALSE),"N/A")</f>
        <v>1</v>
      </c>
      <c r="P86" s="90">
        <f>INDEX('Need Points'!$T$21:$T$26,IF(Points_Table[[#This Row],[% Served 3yr Average]]="N/A",6,MATCH(Points_Table[[#This Row],[% Served 3yr Average]],'Need Points'!$S$21:$S$26,1)+1))</f>
        <v>5</v>
      </c>
    </row>
    <row r="87" spans="1:16" x14ac:dyDescent="0.25">
      <c r="A87" t="str">
        <f t="shared" si="6"/>
        <v>082001</v>
      </c>
      <c r="B87" s="68" t="s">
        <v>2162</v>
      </c>
      <c r="C87" s="71" t="s">
        <v>1071</v>
      </c>
      <c r="D87" s="69">
        <v>2018</v>
      </c>
      <c r="E87" s="69">
        <v>0</v>
      </c>
      <c r="F87" s="69">
        <v>57</v>
      </c>
      <c r="G87">
        <f>IFERROR(VLOOKUP(_xlfn.NUMBERVALUE($A87),PKRFP1!$A:$I,6,FALSE),"N/A")</f>
        <v>3.6360000000000001</v>
      </c>
      <c r="H87">
        <f>IFERROR(VLOOKUP(_xlfn.NUMBERVALUE($A87),PKRFP1!$A:$I,5,FALSE),"N/A")</f>
        <v>4</v>
      </c>
      <c r="I87">
        <f>IF(AND(ISNUMBER(Points_Table[[#This Row],[May 2019 NRI]]),ISNUMBER(Points_Table[[#This Row],[2008 NRC]]),OR(H87&lt;=4,G87&gt;=$T$17)),1,0)</f>
        <v>1</v>
      </c>
      <c r="J87">
        <f t="shared" si="4"/>
        <v>0</v>
      </c>
      <c r="K87">
        <f t="shared" si="5"/>
        <v>2</v>
      </c>
      <c r="L87" s="90">
        <f>Points_Table[[#This Row],[Ec Dis Points]]+Points_Table[[#This Row],[ELL Points]]</f>
        <v>2</v>
      </c>
      <c r="M87">
        <f>IFERROR(VLOOKUP(_xlfn.NUMBERVALUE($A87),PKRFP1!$A:$L,12,FALSE),"N/A")</f>
        <v>1</v>
      </c>
      <c r="N87" s="88">
        <f t="shared" si="7"/>
        <v>2</v>
      </c>
      <c r="O87" s="94">
        <f>IFERROR(VLOOKUP(_xlfn.NUMBERVALUE($A87),'% Served'!$A:$L,12,FALSE),"N/A")</f>
        <v>1</v>
      </c>
      <c r="P87" s="90">
        <f>INDEX('Need Points'!$T$21:$T$26,IF(Points_Table[[#This Row],[% Served 3yr Average]]="N/A",6,MATCH(Points_Table[[#This Row],[% Served 3yr Average]],'Need Points'!$S$21:$S$26,1)+1))</f>
        <v>5</v>
      </c>
    </row>
    <row r="88" spans="1:16" x14ac:dyDescent="0.25">
      <c r="A88" t="str">
        <f t="shared" si="6"/>
        <v>090201</v>
      </c>
      <c r="B88" s="68" t="s">
        <v>2163</v>
      </c>
      <c r="C88" s="71" t="s">
        <v>742</v>
      </c>
      <c r="D88" s="69">
        <v>2018</v>
      </c>
      <c r="E88" s="69">
        <v>0</v>
      </c>
      <c r="F88" s="69">
        <v>58</v>
      </c>
      <c r="G88">
        <f>IFERROR(VLOOKUP(_xlfn.NUMBERVALUE($A88),PKRFP1!$A:$I,6,FALSE),"N/A")</f>
        <v>2.1869999999999998</v>
      </c>
      <c r="H88">
        <f>IFERROR(VLOOKUP(_xlfn.NUMBERVALUE($A88),PKRFP1!$A:$I,5,FALSE),"N/A")</f>
        <v>5</v>
      </c>
      <c r="I88">
        <f>IF(AND(ISNUMBER(Points_Table[[#This Row],[May 2019 NRI]]),ISNUMBER(Points_Table[[#This Row],[2008 NRC]]),OR(H88&lt;=4,G88&gt;=$T$17)),1,0)</f>
        <v>1</v>
      </c>
      <c r="J88">
        <f t="shared" si="4"/>
        <v>0</v>
      </c>
      <c r="K88">
        <f t="shared" si="5"/>
        <v>2</v>
      </c>
      <c r="L88" s="90">
        <f>Points_Table[[#This Row],[Ec Dis Points]]+Points_Table[[#This Row],[ELL Points]]</f>
        <v>2</v>
      </c>
      <c r="M88">
        <f>IFERROR(VLOOKUP(_xlfn.NUMBERVALUE($A88),PKRFP1!$A:$L,12,FALSE),"N/A")</f>
        <v>1</v>
      </c>
      <c r="N88" s="88">
        <f t="shared" si="7"/>
        <v>2</v>
      </c>
      <c r="O88" s="94" t="str">
        <f>IFERROR(VLOOKUP(_xlfn.NUMBERVALUE($A88),'% Served'!$A:$L,12,FALSE),"N/A")</f>
        <v>N/A</v>
      </c>
      <c r="P88" s="90">
        <f>INDEX('Need Points'!$T$21:$T$26,IF(Points_Table[[#This Row],[% Served 3yr Average]]="N/A",6,MATCH(Points_Table[[#This Row],[% Served 3yr Average]],'Need Points'!$S$21:$S$26,1)+1))</f>
        <v>5</v>
      </c>
    </row>
    <row r="89" spans="1:16" x14ac:dyDescent="0.25">
      <c r="A89" t="str">
        <f t="shared" si="6"/>
        <v>090301</v>
      </c>
      <c r="B89" s="68" t="s">
        <v>2164</v>
      </c>
      <c r="C89" s="71" t="s">
        <v>752</v>
      </c>
      <c r="D89" s="69">
        <v>2018</v>
      </c>
      <c r="E89" s="69">
        <v>0</v>
      </c>
      <c r="F89" s="69">
        <v>52</v>
      </c>
      <c r="G89">
        <f>IFERROR(VLOOKUP(_xlfn.NUMBERVALUE($A89),PKRFP1!$A:$I,6,FALSE),"N/A")</f>
        <v>1.4810000000000001</v>
      </c>
      <c r="H89">
        <f>IFERROR(VLOOKUP(_xlfn.NUMBERVALUE($A89),PKRFP1!$A:$I,5,FALSE),"N/A")</f>
        <v>5</v>
      </c>
      <c r="I89">
        <f>IF(AND(ISNUMBER(Points_Table[[#This Row],[May 2019 NRI]]),ISNUMBER(Points_Table[[#This Row],[2008 NRC]]),OR(H89&lt;=4,G89&gt;=$T$17)),1,0)</f>
        <v>1</v>
      </c>
      <c r="J89">
        <f t="shared" si="4"/>
        <v>0</v>
      </c>
      <c r="K89">
        <f t="shared" si="5"/>
        <v>2</v>
      </c>
      <c r="L89" s="90">
        <f>Points_Table[[#This Row],[Ec Dis Points]]+Points_Table[[#This Row],[ELL Points]]</f>
        <v>2</v>
      </c>
      <c r="M89">
        <f>IFERROR(VLOOKUP(_xlfn.NUMBERVALUE($A89),PKRFP1!$A:$L,12,FALSE),"N/A")</f>
        <v>1</v>
      </c>
      <c r="N89" s="88">
        <f t="shared" si="7"/>
        <v>2</v>
      </c>
      <c r="O89" s="94">
        <f>IFERROR(VLOOKUP(_xlfn.NUMBERVALUE($A89),'% Served'!$A:$L,12,FALSE),"N/A")</f>
        <v>1</v>
      </c>
      <c r="P89" s="90">
        <f>INDEX('Need Points'!$T$21:$T$26,IF(Points_Table[[#This Row],[% Served 3yr Average]]="N/A",6,MATCH(Points_Table[[#This Row],[% Served 3yr Average]],'Need Points'!$S$21:$S$26,1)+1))</f>
        <v>5</v>
      </c>
    </row>
    <row r="90" spans="1:16" x14ac:dyDescent="0.25">
      <c r="A90" t="str">
        <f t="shared" si="6"/>
        <v>090501</v>
      </c>
      <c r="B90" s="68" t="s">
        <v>2165</v>
      </c>
      <c r="C90" s="71" t="s">
        <v>993</v>
      </c>
      <c r="D90" s="69">
        <v>2018</v>
      </c>
      <c r="E90" s="69">
        <v>0</v>
      </c>
      <c r="F90" s="69">
        <v>49</v>
      </c>
      <c r="G90">
        <f>IFERROR(VLOOKUP(_xlfn.NUMBERVALUE($A90),PKRFP1!$A:$I,6,FALSE),"N/A")</f>
        <v>2.6080000000000001</v>
      </c>
      <c r="H90">
        <f>IFERROR(VLOOKUP(_xlfn.NUMBERVALUE($A90),PKRFP1!$A:$I,5,FALSE),"N/A")</f>
        <v>5</v>
      </c>
      <c r="I90">
        <f>IF(AND(ISNUMBER(Points_Table[[#This Row],[May 2019 NRI]]),ISNUMBER(Points_Table[[#This Row],[2008 NRC]]),OR(H90&lt;=4,G90&gt;=$T$17)),1,0)</f>
        <v>1</v>
      </c>
      <c r="J90">
        <f t="shared" si="4"/>
        <v>0</v>
      </c>
      <c r="K90">
        <f t="shared" si="5"/>
        <v>1</v>
      </c>
      <c r="L90" s="90">
        <f>Points_Table[[#This Row],[Ec Dis Points]]+Points_Table[[#This Row],[ELL Points]]</f>
        <v>1</v>
      </c>
      <c r="M90">
        <f>IFERROR(VLOOKUP(_xlfn.NUMBERVALUE($A90),PKRFP1!$A:$L,12,FALSE),"N/A")</f>
        <v>1</v>
      </c>
      <c r="N90" s="88">
        <f t="shared" si="7"/>
        <v>2</v>
      </c>
      <c r="O90" s="94">
        <f>IFERROR(VLOOKUP(_xlfn.NUMBERVALUE($A90),'% Served'!$A:$L,12,FALSE),"N/A")</f>
        <v>1</v>
      </c>
      <c r="P90" s="90">
        <f>INDEX('Need Points'!$T$21:$T$26,IF(Points_Table[[#This Row],[% Served 3yr Average]]="N/A",6,MATCH(Points_Table[[#This Row],[% Served 3yr Average]],'Need Points'!$S$21:$S$26,1)+1))</f>
        <v>5</v>
      </c>
    </row>
    <row r="91" spans="1:16" x14ac:dyDescent="0.25">
      <c r="A91" t="str">
        <f t="shared" si="6"/>
        <v>090601</v>
      </c>
      <c r="B91" s="68" t="s">
        <v>2166</v>
      </c>
      <c r="C91" s="71" t="s">
        <v>795</v>
      </c>
      <c r="D91" s="69">
        <v>2018</v>
      </c>
      <c r="E91" s="69">
        <v>0</v>
      </c>
      <c r="F91" s="69">
        <v>28</v>
      </c>
      <c r="G91">
        <f>IFERROR(VLOOKUP(_xlfn.NUMBERVALUE($A91),PKRFP1!$A:$I,6,FALSE),"N/A")</f>
        <v>1.6559999999999999</v>
      </c>
      <c r="H91">
        <f>IFERROR(VLOOKUP(_xlfn.NUMBERVALUE($A91),PKRFP1!$A:$I,5,FALSE),"N/A")</f>
        <v>5</v>
      </c>
      <c r="I91">
        <f>IF(AND(ISNUMBER(Points_Table[[#This Row],[May 2019 NRI]]),ISNUMBER(Points_Table[[#This Row],[2008 NRC]]),OR(H91&lt;=4,G91&gt;=$T$17)),1,0)</f>
        <v>1</v>
      </c>
      <c r="J91">
        <f t="shared" si="4"/>
        <v>0</v>
      </c>
      <c r="K91">
        <f t="shared" si="5"/>
        <v>1</v>
      </c>
      <c r="L91" s="90">
        <f>Points_Table[[#This Row],[Ec Dis Points]]+Points_Table[[#This Row],[ELL Points]]</f>
        <v>1</v>
      </c>
      <c r="M91">
        <f>IFERROR(VLOOKUP(_xlfn.NUMBERVALUE($A91),PKRFP1!$A:$L,12,FALSE),"N/A")</f>
        <v>0</v>
      </c>
      <c r="N91" s="88">
        <f t="shared" si="7"/>
        <v>1</v>
      </c>
      <c r="O91" s="94" t="str">
        <f>IFERROR(VLOOKUP(_xlfn.NUMBERVALUE($A91),'% Served'!$A:$L,12,FALSE),"N/A")</f>
        <v>N/A</v>
      </c>
      <c r="P91" s="90">
        <f>INDEX('Need Points'!$T$21:$T$26,IF(Points_Table[[#This Row],[% Served 3yr Average]]="N/A",6,MATCH(Points_Table[[#This Row],[% Served 3yr Average]],'Need Points'!$S$21:$S$26,1)+1))</f>
        <v>5</v>
      </c>
    </row>
    <row r="92" spans="1:16" x14ac:dyDescent="0.25">
      <c r="A92" t="str">
        <f t="shared" si="6"/>
        <v>090901</v>
      </c>
      <c r="B92" s="68" t="s">
        <v>2167</v>
      </c>
      <c r="C92" s="71" t="s">
        <v>994</v>
      </c>
      <c r="D92" s="69">
        <v>2018</v>
      </c>
      <c r="E92" s="69">
        <v>0</v>
      </c>
      <c r="F92" s="69">
        <v>52</v>
      </c>
      <c r="G92">
        <f>IFERROR(VLOOKUP(_xlfn.NUMBERVALUE($A92),PKRFP1!$A:$I,6,FALSE),"N/A")</f>
        <v>3.0449999999999999</v>
      </c>
      <c r="H92">
        <f>IFERROR(VLOOKUP(_xlfn.NUMBERVALUE($A92),PKRFP1!$A:$I,5,FALSE),"N/A")</f>
        <v>4</v>
      </c>
      <c r="I92">
        <f>IF(AND(ISNUMBER(Points_Table[[#This Row],[May 2019 NRI]]),ISNUMBER(Points_Table[[#This Row],[2008 NRC]]),OR(H92&lt;=4,G92&gt;=$T$17)),1,0)</f>
        <v>1</v>
      </c>
      <c r="J92">
        <f t="shared" si="4"/>
        <v>0</v>
      </c>
      <c r="K92">
        <f t="shared" si="5"/>
        <v>2</v>
      </c>
      <c r="L92" s="90">
        <f>Points_Table[[#This Row],[Ec Dis Points]]+Points_Table[[#This Row],[ELL Points]]</f>
        <v>2</v>
      </c>
      <c r="M92">
        <f>IFERROR(VLOOKUP(_xlfn.NUMBERVALUE($A92),PKRFP1!$A:$L,12,FALSE),"N/A")</f>
        <v>1</v>
      </c>
      <c r="N92" s="88">
        <f t="shared" si="7"/>
        <v>2</v>
      </c>
      <c r="O92" s="94" t="str">
        <f>IFERROR(VLOOKUP(_xlfn.NUMBERVALUE($A92),'% Served'!$A:$L,12,FALSE),"N/A")</f>
        <v>N/A</v>
      </c>
      <c r="P92" s="90">
        <f>INDEX('Need Points'!$T$21:$T$26,IF(Points_Table[[#This Row],[% Served 3yr Average]]="N/A",6,MATCH(Points_Table[[#This Row],[% Served 3yr Average]],'Need Points'!$S$21:$S$26,1)+1))</f>
        <v>5</v>
      </c>
    </row>
    <row r="93" spans="1:16" x14ac:dyDescent="0.25">
      <c r="A93" t="str">
        <f t="shared" si="6"/>
        <v>091101</v>
      </c>
      <c r="B93" s="68" t="s">
        <v>2168</v>
      </c>
      <c r="C93" s="71" t="s">
        <v>1022</v>
      </c>
      <c r="D93" s="69">
        <v>2018</v>
      </c>
      <c r="E93" s="69">
        <v>0</v>
      </c>
      <c r="F93" s="69">
        <v>49</v>
      </c>
      <c r="G93">
        <f>IFERROR(VLOOKUP(_xlfn.NUMBERVALUE($A93),PKRFP1!$A:$I,6,FALSE),"N/A")</f>
        <v>2.0779999999999998</v>
      </c>
      <c r="H93">
        <f>IFERROR(VLOOKUP(_xlfn.NUMBERVALUE($A93),PKRFP1!$A:$I,5,FALSE),"N/A")</f>
        <v>5</v>
      </c>
      <c r="I93">
        <f>IF(AND(ISNUMBER(Points_Table[[#This Row],[May 2019 NRI]]),ISNUMBER(Points_Table[[#This Row],[2008 NRC]]),OR(H93&lt;=4,G93&gt;=$T$17)),1,0)</f>
        <v>1</v>
      </c>
      <c r="J93">
        <f t="shared" si="4"/>
        <v>0</v>
      </c>
      <c r="K93">
        <f t="shared" si="5"/>
        <v>1</v>
      </c>
      <c r="L93" s="90">
        <f>Points_Table[[#This Row],[Ec Dis Points]]+Points_Table[[#This Row],[ELL Points]]</f>
        <v>1</v>
      </c>
      <c r="M93">
        <f>IFERROR(VLOOKUP(_xlfn.NUMBERVALUE($A93),PKRFP1!$A:$L,12,FALSE),"N/A")</f>
        <v>1</v>
      </c>
      <c r="N93" s="88">
        <f t="shared" si="7"/>
        <v>2</v>
      </c>
      <c r="O93" s="94" t="str">
        <f>IFERROR(VLOOKUP(_xlfn.NUMBERVALUE($A93),'% Served'!$A:$L,12,FALSE),"N/A")</f>
        <v>N/A</v>
      </c>
      <c r="P93" s="90">
        <f>INDEX('Need Points'!$T$21:$T$26,IF(Points_Table[[#This Row],[% Served 3yr Average]]="N/A",6,MATCH(Points_Table[[#This Row],[% Served 3yr Average]],'Need Points'!$S$21:$S$26,1)+1))</f>
        <v>5</v>
      </c>
    </row>
    <row r="94" spans="1:16" x14ac:dyDescent="0.25">
      <c r="A94" t="str">
        <f t="shared" si="6"/>
        <v>091200</v>
      </c>
      <c r="B94" s="68" t="s">
        <v>2169</v>
      </c>
      <c r="C94" s="71" t="s">
        <v>1027</v>
      </c>
      <c r="D94" s="69">
        <v>2018</v>
      </c>
      <c r="E94" s="69">
        <v>1</v>
      </c>
      <c r="F94" s="69">
        <v>56</v>
      </c>
      <c r="G94">
        <f>IFERROR(VLOOKUP(_xlfn.NUMBERVALUE($A94),PKRFP1!$A:$I,6,FALSE),"N/A")</f>
        <v>1.3380000000000001</v>
      </c>
      <c r="H94">
        <f>IFERROR(VLOOKUP(_xlfn.NUMBERVALUE($A94),PKRFP1!$A:$I,5,FALSE),"N/A")</f>
        <v>3</v>
      </c>
      <c r="I94">
        <f>IF(AND(ISNUMBER(Points_Table[[#This Row],[May 2019 NRI]]),ISNUMBER(Points_Table[[#This Row],[2008 NRC]]),OR(H94&lt;=4,G94&gt;=$T$17)),1,0)</f>
        <v>1</v>
      </c>
      <c r="J94">
        <f t="shared" si="4"/>
        <v>0</v>
      </c>
      <c r="K94">
        <f t="shared" si="5"/>
        <v>2</v>
      </c>
      <c r="L94" s="90">
        <f>Points_Table[[#This Row],[Ec Dis Points]]+Points_Table[[#This Row],[ELL Points]]</f>
        <v>2</v>
      </c>
      <c r="M94">
        <f>IFERROR(VLOOKUP(_xlfn.NUMBERVALUE($A94),PKRFP1!$A:$L,12,FALSE),"N/A")</f>
        <v>1</v>
      </c>
      <c r="N94" s="88">
        <f t="shared" si="7"/>
        <v>2</v>
      </c>
      <c r="O94" s="94">
        <f>IFERROR(VLOOKUP(_xlfn.NUMBERVALUE($A94),'% Served'!$A:$L,12,FALSE),"N/A")</f>
        <v>1</v>
      </c>
      <c r="P94" s="90">
        <f>INDEX('Need Points'!$T$21:$T$26,IF(Points_Table[[#This Row],[% Served 3yr Average]]="N/A",6,MATCH(Points_Table[[#This Row],[% Served 3yr Average]],'Need Points'!$S$21:$S$26,1)+1))</f>
        <v>5</v>
      </c>
    </row>
    <row r="95" spans="1:16" x14ac:dyDescent="0.25">
      <c r="A95" t="str">
        <f t="shared" si="6"/>
        <v>091402</v>
      </c>
      <c r="B95" s="68" t="s">
        <v>2170</v>
      </c>
      <c r="C95" s="71" t="s">
        <v>1060</v>
      </c>
      <c r="D95" s="69">
        <v>2018</v>
      </c>
      <c r="E95" s="69">
        <v>0</v>
      </c>
      <c r="F95" s="69">
        <v>42</v>
      </c>
      <c r="G95">
        <f>IFERROR(VLOOKUP(_xlfn.NUMBERVALUE($A95),PKRFP1!$A:$I,6,FALSE),"N/A")</f>
        <v>2.1389999999999998</v>
      </c>
      <c r="H95">
        <f>IFERROR(VLOOKUP(_xlfn.NUMBERVALUE($A95),PKRFP1!$A:$I,5,FALSE),"N/A")</f>
        <v>5</v>
      </c>
      <c r="I95">
        <f>IF(AND(ISNUMBER(Points_Table[[#This Row],[May 2019 NRI]]),ISNUMBER(Points_Table[[#This Row],[2008 NRC]]),OR(H95&lt;=4,G95&gt;=$T$17)),1,0)</f>
        <v>1</v>
      </c>
      <c r="J95">
        <f t="shared" si="4"/>
        <v>0</v>
      </c>
      <c r="K95">
        <f t="shared" si="5"/>
        <v>1</v>
      </c>
      <c r="L95" s="90">
        <f>Points_Table[[#This Row],[Ec Dis Points]]+Points_Table[[#This Row],[ELL Points]]</f>
        <v>1</v>
      </c>
      <c r="M95">
        <f>IFERROR(VLOOKUP(_xlfn.NUMBERVALUE($A95),PKRFP1!$A:$L,12,FALSE),"N/A")</f>
        <v>1</v>
      </c>
      <c r="N95" s="88">
        <f t="shared" si="7"/>
        <v>2</v>
      </c>
      <c r="O95" s="94" t="str">
        <f>IFERROR(VLOOKUP(_xlfn.NUMBERVALUE($A95),'% Served'!$A:$L,12,FALSE),"N/A")</f>
        <v>N/A</v>
      </c>
      <c r="P95" s="90">
        <f>INDEX('Need Points'!$T$21:$T$26,IF(Points_Table[[#This Row],[% Served 3yr Average]]="N/A",6,MATCH(Points_Table[[#This Row],[% Served 3yr Average]],'Need Points'!$S$21:$S$26,1)+1))</f>
        <v>5</v>
      </c>
    </row>
    <row r="96" spans="1:16" x14ac:dyDescent="0.25">
      <c r="A96" t="str">
        <f t="shared" si="6"/>
        <v>100308</v>
      </c>
      <c r="B96" s="68" t="s">
        <v>2171</v>
      </c>
      <c r="C96" s="71" t="s">
        <v>1162</v>
      </c>
      <c r="D96" s="69">
        <v>2018</v>
      </c>
      <c r="E96" s="69">
        <v>0</v>
      </c>
      <c r="F96" s="69">
        <v>72</v>
      </c>
      <c r="G96" t="str">
        <f>IFERROR(VLOOKUP(_xlfn.NUMBERVALUE($A96),PKRFP1!$A:$I,6,FALSE),"N/A")</f>
        <v>N/A</v>
      </c>
      <c r="H96" t="str">
        <f>IFERROR(VLOOKUP(_xlfn.NUMBERVALUE($A96),PKRFP1!$A:$I,5,FALSE),"N/A")</f>
        <v>N/A</v>
      </c>
      <c r="I96">
        <f>IF(AND(ISNUMBER(Points_Table[[#This Row],[May 2019 NRI]]),ISNUMBER(Points_Table[[#This Row],[2008 NRC]]),OR(H96&lt;=4,G96&gt;=$T$17)),1,0)</f>
        <v>0</v>
      </c>
      <c r="J96">
        <f t="shared" si="4"/>
        <v>0</v>
      </c>
      <c r="K96">
        <f t="shared" si="5"/>
        <v>2</v>
      </c>
      <c r="L96" s="90">
        <f>Points_Table[[#This Row],[Ec Dis Points]]+Points_Table[[#This Row],[ELL Points]]</f>
        <v>2</v>
      </c>
      <c r="M96" t="str">
        <f>IFERROR(VLOOKUP(_xlfn.NUMBERVALUE($A96),PKRFP1!$A:$L,12,FALSE),"N/A")</f>
        <v>N/A</v>
      </c>
      <c r="N96" s="88">
        <f t="shared" si="7"/>
        <v>3</v>
      </c>
      <c r="O96" s="94" t="str">
        <f>IFERROR(VLOOKUP(_xlfn.NUMBERVALUE($A96),'% Served'!$A:$L,12,FALSE),"N/A")</f>
        <v>N/A</v>
      </c>
      <c r="P96" s="90">
        <f>INDEX('Need Points'!$T$21:$T$26,IF(Points_Table[[#This Row],[% Served 3yr Average]]="N/A",6,MATCH(Points_Table[[#This Row],[% Served 3yr Average]],'Need Points'!$S$21:$S$26,1)+1))</f>
        <v>5</v>
      </c>
    </row>
    <row r="97" spans="1:16" x14ac:dyDescent="0.25">
      <c r="A97" t="str">
        <f t="shared" si="6"/>
        <v>100501</v>
      </c>
      <c r="B97" s="68" t="s">
        <v>2172</v>
      </c>
      <c r="C97" s="71" t="s">
        <v>1093</v>
      </c>
      <c r="D97" s="69">
        <v>2018</v>
      </c>
      <c r="E97" s="69">
        <v>2</v>
      </c>
      <c r="F97" s="69">
        <v>62</v>
      </c>
      <c r="G97">
        <f>IFERROR(VLOOKUP(_xlfn.NUMBERVALUE($A97),PKRFP1!$A:$I,6,FALSE),"N/A")</f>
        <v>0.98299999999999998</v>
      </c>
      <c r="H97">
        <f>IFERROR(VLOOKUP(_xlfn.NUMBERVALUE($A97),PKRFP1!$A:$I,5,FALSE),"N/A")</f>
        <v>5</v>
      </c>
      <c r="I97">
        <f>IF(AND(ISNUMBER(Points_Table[[#This Row],[May 2019 NRI]]),ISNUMBER(Points_Table[[#This Row],[2008 NRC]]),OR(H97&lt;=4,G97&gt;=$T$17)),1,0)</f>
        <v>1</v>
      </c>
      <c r="J97">
        <f t="shared" si="4"/>
        <v>0</v>
      </c>
      <c r="K97">
        <f t="shared" si="5"/>
        <v>2</v>
      </c>
      <c r="L97" s="90">
        <f>Points_Table[[#This Row],[Ec Dis Points]]+Points_Table[[#This Row],[ELL Points]]</f>
        <v>2</v>
      </c>
      <c r="M97">
        <f>IFERROR(VLOOKUP(_xlfn.NUMBERVALUE($A97),PKRFP1!$A:$L,12,FALSE),"N/A")</f>
        <v>1</v>
      </c>
      <c r="N97" s="88">
        <f t="shared" si="7"/>
        <v>2</v>
      </c>
      <c r="O97" s="94">
        <f>IFERROR(VLOOKUP(_xlfn.NUMBERVALUE($A97),'% Served'!$A:$L,12,FALSE),"N/A")</f>
        <v>1</v>
      </c>
      <c r="P97" s="90">
        <f>INDEX('Need Points'!$T$21:$T$26,IF(Points_Table[[#This Row],[% Served 3yr Average]]="N/A",6,MATCH(Points_Table[[#This Row],[% Served 3yr Average]],'Need Points'!$S$21:$S$26,1)+1))</f>
        <v>5</v>
      </c>
    </row>
    <row r="98" spans="1:16" x14ac:dyDescent="0.25">
      <c r="A98" t="str">
        <f t="shared" si="6"/>
        <v>100902</v>
      </c>
      <c r="B98" s="68" t="s">
        <v>2173</v>
      </c>
      <c r="C98" s="71" t="s">
        <v>874</v>
      </c>
      <c r="D98" s="69">
        <v>2018</v>
      </c>
      <c r="E98" s="69">
        <v>2</v>
      </c>
      <c r="F98" s="69">
        <v>44</v>
      </c>
      <c r="G98">
        <f>IFERROR(VLOOKUP(_xlfn.NUMBERVALUE($A98),PKRFP1!$A:$I,6,FALSE),"N/A")</f>
        <v>0.84399999999999997</v>
      </c>
      <c r="H98">
        <f>IFERROR(VLOOKUP(_xlfn.NUMBERVALUE($A98),PKRFP1!$A:$I,5,FALSE),"N/A")</f>
        <v>5</v>
      </c>
      <c r="I98">
        <f>IF(AND(ISNUMBER(Points_Table[[#This Row],[May 2019 NRI]]),ISNUMBER(Points_Table[[#This Row],[2008 NRC]]),OR(H98&lt;=4,G98&gt;=$T$17)),1,0)</f>
        <v>1</v>
      </c>
      <c r="J98">
        <f t="shared" si="4"/>
        <v>0</v>
      </c>
      <c r="K98">
        <f t="shared" si="5"/>
        <v>1</v>
      </c>
      <c r="L98" s="90">
        <f>Points_Table[[#This Row],[Ec Dis Points]]+Points_Table[[#This Row],[ELL Points]]</f>
        <v>1</v>
      </c>
      <c r="M98">
        <f>IFERROR(VLOOKUP(_xlfn.NUMBERVALUE($A98),PKRFP1!$A:$L,12,FALSE),"N/A")</f>
        <v>0</v>
      </c>
      <c r="N98" s="88">
        <f t="shared" si="7"/>
        <v>1</v>
      </c>
      <c r="O98" s="94" t="str">
        <f>IFERROR(VLOOKUP(_xlfn.NUMBERVALUE($A98),'% Served'!$A:$L,12,FALSE),"N/A")</f>
        <v>N/A</v>
      </c>
      <c r="P98" s="90">
        <f>INDEX('Need Points'!$T$21:$T$26,IF(Points_Table[[#This Row],[% Served 3yr Average]]="N/A",6,MATCH(Points_Table[[#This Row],[% Served 3yr Average]],'Need Points'!$S$21:$S$26,1)+1))</f>
        <v>5</v>
      </c>
    </row>
    <row r="99" spans="1:16" x14ac:dyDescent="0.25">
      <c r="A99" t="str">
        <f t="shared" si="6"/>
        <v>101001</v>
      </c>
      <c r="B99" s="68" t="s">
        <v>2174</v>
      </c>
      <c r="C99" s="71" t="s">
        <v>793</v>
      </c>
      <c r="D99" s="69">
        <v>2018</v>
      </c>
      <c r="E99" s="69">
        <v>2</v>
      </c>
      <c r="F99" s="69">
        <v>44</v>
      </c>
      <c r="G99">
        <f>IFERROR(VLOOKUP(_xlfn.NUMBERVALUE($A99),PKRFP1!$A:$I,6,FALSE),"N/A")</f>
        <v>0.82599999999999996</v>
      </c>
      <c r="H99">
        <f>IFERROR(VLOOKUP(_xlfn.NUMBERVALUE($A99),PKRFP1!$A:$I,5,FALSE),"N/A")</f>
        <v>5</v>
      </c>
      <c r="I99">
        <f>IF(AND(ISNUMBER(Points_Table[[#This Row],[May 2019 NRI]]),ISNUMBER(Points_Table[[#This Row],[2008 NRC]]),OR(H99&lt;=4,G99&gt;=$T$17)),1,0)</f>
        <v>1</v>
      </c>
      <c r="J99">
        <f t="shared" si="4"/>
        <v>0</v>
      </c>
      <c r="K99">
        <f t="shared" si="5"/>
        <v>1</v>
      </c>
      <c r="L99" s="90">
        <f>Points_Table[[#This Row],[Ec Dis Points]]+Points_Table[[#This Row],[ELL Points]]</f>
        <v>1</v>
      </c>
      <c r="M99">
        <f>IFERROR(VLOOKUP(_xlfn.NUMBERVALUE($A99),PKRFP1!$A:$L,12,FALSE),"N/A")</f>
        <v>0</v>
      </c>
      <c r="N99" s="88">
        <f t="shared" si="7"/>
        <v>1</v>
      </c>
      <c r="O99" s="94" t="str">
        <f>IFERROR(VLOOKUP(_xlfn.NUMBERVALUE($A99),'% Served'!$A:$L,12,FALSE),"N/A")</f>
        <v>N/A</v>
      </c>
      <c r="P99" s="90">
        <f>INDEX('Need Points'!$T$21:$T$26,IF(Points_Table[[#This Row],[% Served 3yr Average]]="N/A",6,MATCH(Points_Table[[#This Row],[% Served 3yr Average]],'Need Points'!$S$21:$S$26,1)+1))</f>
        <v>5</v>
      </c>
    </row>
    <row r="100" spans="1:16" x14ac:dyDescent="0.25">
      <c r="A100" t="str">
        <f t="shared" si="6"/>
        <v>101300</v>
      </c>
      <c r="B100" s="68" t="s">
        <v>2175</v>
      </c>
      <c r="C100" s="71" t="s">
        <v>915</v>
      </c>
      <c r="D100" s="69">
        <v>2018</v>
      </c>
      <c r="E100" s="69">
        <v>10</v>
      </c>
      <c r="F100" s="69">
        <v>71</v>
      </c>
      <c r="G100">
        <f>IFERROR(VLOOKUP(_xlfn.NUMBERVALUE($A100),PKRFP1!$A:$I,6,FALSE),"N/A")</f>
        <v>1.3879999999999999</v>
      </c>
      <c r="H100">
        <f>IFERROR(VLOOKUP(_xlfn.NUMBERVALUE($A100),PKRFP1!$A:$I,5,FALSE),"N/A")</f>
        <v>4</v>
      </c>
      <c r="I100">
        <f>IF(AND(ISNUMBER(Points_Table[[#This Row],[May 2019 NRI]]),ISNUMBER(Points_Table[[#This Row],[2008 NRC]]),OR(H100&lt;=4,G100&gt;=$T$17)),1,0)</f>
        <v>1</v>
      </c>
      <c r="J100">
        <f t="shared" si="4"/>
        <v>2</v>
      </c>
      <c r="K100">
        <f t="shared" si="5"/>
        <v>2</v>
      </c>
      <c r="L100" s="90">
        <f>Points_Table[[#This Row],[Ec Dis Points]]+Points_Table[[#This Row],[ELL Points]]</f>
        <v>4</v>
      </c>
      <c r="M100">
        <f>IFERROR(VLOOKUP(_xlfn.NUMBERVALUE($A100),PKRFP1!$A:$L,12,FALSE),"N/A")</f>
        <v>1</v>
      </c>
      <c r="N100" s="88">
        <f t="shared" si="7"/>
        <v>2</v>
      </c>
      <c r="O100" s="94">
        <f>IFERROR(VLOOKUP(_xlfn.NUMBERVALUE($A100),'% Served'!$A:$L,12,FALSE),"N/A")</f>
        <v>1</v>
      </c>
      <c r="P100" s="90">
        <f>INDEX('Need Points'!$T$21:$T$26,IF(Points_Table[[#This Row],[% Served 3yr Average]]="N/A",6,MATCH(Points_Table[[#This Row],[% Served 3yr Average]],'Need Points'!$S$21:$S$26,1)+1))</f>
        <v>5</v>
      </c>
    </row>
    <row r="101" spans="1:16" x14ac:dyDescent="0.25">
      <c r="A101" t="str">
        <f t="shared" si="6"/>
        <v>101401</v>
      </c>
      <c r="B101" s="68" t="s">
        <v>2176</v>
      </c>
      <c r="C101" s="71" t="s">
        <v>929</v>
      </c>
      <c r="D101" s="69">
        <v>2018</v>
      </c>
      <c r="E101" s="69">
        <v>5</v>
      </c>
      <c r="F101" s="69">
        <v>32</v>
      </c>
      <c r="G101">
        <f>IFERROR(VLOOKUP(_xlfn.NUMBERVALUE($A101),PKRFP1!$A:$I,6,FALSE),"N/A")</f>
        <v>0.74399999999999999</v>
      </c>
      <c r="H101">
        <f>IFERROR(VLOOKUP(_xlfn.NUMBERVALUE($A101),PKRFP1!$A:$I,5,FALSE),"N/A")</f>
        <v>5</v>
      </c>
      <c r="I101">
        <f>IF(AND(ISNUMBER(Points_Table[[#This Row],[May 2019 NRI]]),ISNUMBER(Points_Table[[#This Row],[2008 NRC]]),OR(H101&lt;=4,G101&gt;=$T$17)),1,0)</f>
        <v>0</v>
      </c>
      <c r="J101">
        <f t="shared" si="4"/>
        <v>1</v>
      </c>
      <c r="K101">
        <f t="shared" si="5"/>
        <v>1</v>
      </c>
      <c r="L101" s="90">
        <f>Points_Table[[#This Row],[Ec Dis Points]]+Points_Table[[#This Row],[ELL Points]]</f>
        <v>2</v>
      </c>
      <c r="M101">
        <f>IFERROR(VLOOKUP(_xlfn.NUMBERVALUE($A101),PKRFP1!$A:$L,12,FALSE),"N/A")</f>
        <v>0</v>
      </c>
      <c r="N101" s="88">
        <f t="shared" si="7"/>
        <v>3</v>
      </c>
      <c r="O101" s="94" t="str">
        <f>IFERROR(VLOOKUP(_xlfn.NUMBERVALUE($A101),'% Served'!$A:$L,12,FALSE),"N/A")</f>
        <v>N/A</v>
      </c>
      <c r="P101" s="90">
        <f>INDEX('Need Points'!$T$21:$T$26,IF(Points_Table[[#This Row],[% Served 3yr Average]]="N/A",6,MATCH(Points_Table[[#This Row],[% Served 3yr Average]],'Need Points'!$S$21:$S$26,1)+1))</f>
        <v>5</v>
      </c>
    </row>
    <row r="102" spans="1:16" x14ac:dyDescent="0.25">
      <c r="A102" t="str">
        <f t="shared" si="6"/>
        <v>101601</v>
      </c>
      <c r="B102" s="68" t="s">
        <v>2177</v>
      </c>
      <c r="C102" s="71" t="s">
        <v>1300</v>
      </c>
      <c r="D102" s="69">
        <v>2018</v>
      </c>
      <c r="E102" s="69">
        <v>0</v>
      </c>
      <c r="F102" s="69">
        <v>45</v>
      </c>
      <c r="G102">
        <f>IFERROR(VLOOKUP(_xlfn.NUMBERVALUE($A102),PKRFP1!$A:$I,6,FALSE),"N/A")</f>
        <v>0.79</v>
      </c>
      <c r="H102">
        <f>IFERROR(VLOOKUP(_xlfn.NUMBERVALUE($A102),PKRFP1!$A:$I,5,FALSE),"N/A")</f>
        <v>5</v>
      </c>
      <c r="I102">
        <f>IF(AND(ISNUMBER(Points_Table[[#This Row],[May 2019 NRI]]),ISNUMBER(Points_Table[[#This Row],[2008 NRC]]),OR(H102&lt;=4,G102&gt;=$T$17)),1,0)</f>
        <v>1</v>
      </c>
      <c r="J102">
        <f t="shared" si="4"/>
        <v>0</v>
      </c>
      <c r="K102">
        <f t="shared" si="5"/>
        <v>1</v>
      </c>
      <c r="L102" s="90">
        <f>Points_Table[[#This Row],[Ec Dis Points]]+Points_Table[[#This Row],[ELL Points]]</f>
        <v>1</v>
      </c>
      <c r="M102">
        <f>IFERROR(VLOOKUP(_xlfn.NUMBERVALUE($A102),PKRFP1!$A:$L,12,FALSE),"N/A")</f>
        <v>0</v>
      </c>
      <c r="N102" s="88">
        <f t="shared" si="7"/>
        <v>1</v>
      </c>
      <c r="O102" s="94" t="str">
        <f>IFERROR(VLOOKUP(_xlfn.NUMBERVALUE($A102),'% Served'!$A:$L,12,FALSE),"N/A")</f>
        <v>N/A</v>
      </c>
      <c r="P102" s="90">
        <f>INDEX('Need Points'!$T$21:$T$26,IF(Points_Table[[#This Row],[% Served 3yr Average]]="N/A",6,MATCH(Points_Table[[#This Row],[% Served 3yr Average]],'Need Points'!$S$21:$S$26,1)+1))</f>
        <v>5</v>
      </c>
    </row>
    <row r="103" spans="1:16" x14ac:dyDescent="0.25">
      <c r="A103" t="str">
        <f t="shared" si="6"/>
        <v>110101</v>
      </c>
      <c r="B103" s="68" t="s">
        <v>2178</v>
      </c>
      <c r="C103" s="71" t="s">
        <v>803</v>
      </c>
      <c r="D103" s="69">
        <v>2018</v>
      </c>
      <c r="E103" s="69">
        <v>0</v>
      </c>
      <c r="F103" s="69">
        <v>58</v>
      </c>
      <c r="G103">
        <f>IFERROR(VLOOKUP(_xlfn.NUMBERVALUE($A103),PKRFP1!$A:$I,6,FALSE),"N/A")</f>
        <v>3.9340000000000002</v>
      </c>
      <c r="H103">
        <f>IFERROR(VLOOKUP(_xlfn.NUMBERVALUE($A103),PKRFP1!$A:$I,5,FALSE),"N/A")</f>
        <v>4</v>
      </c>
      <c r="I103">
        <f>IF(AND(ISNUMBER(Points_Table[[#This Row],[May 2019 NRI]]),ISNUMBER(Points_Table[[#This Row],[2008 NRC]]),OR(H103&lt;=4,G103&gt;=$T$17)),1,0)</f>
        <v>1</v>
      </c>
      <c r="J103">
        <f t="shared" si="4"/>
        <v>0</v>
      </c>
      <c r="K103">
        <f t="shared" si="5"/>
        <v>2</v>
      </c>
      <c r="L103" s="90">
        <f>Points_Table[[#This Row],[Ec Dis Points]]+Points_Table[[#This Row],[ELL Points]]</f>
        <v>2</v>
      </c>
      <c r="M103">
        <f>IFERROR(VLOOKUP(_xlfn.NUMBERVALUE($A103),PKRFP1!$A:$L,12,FALSE),"N/A")</f>
        <v>1</v>
      </c>
      <c r="N103" s="88">
        <f t="shared" si="7"/>
        <v>2</v>
      </c>
      <c r="O103" s="94">
        <f>IFERROR(VLOOKUP(_xlfn.NUMBERVALUE($A103),'% Served'!$A:$L,12,FALSE),"N/A")</f>
        <v>0.96296296296296291</v>
      </c>
      <c r="P103" s="90">
        <f>INDEX('Need Points'!$T$21:$T$26,IF(Points_Table[[#This Row],[% Served 3yr Average]]="N/A",6,MATCH(Points_Table[[#This Row],[% Served 3yr Average]],'Need Points'!$S$21:$S$26,1)+1))</f>
        <v>5</v>
      </c>
    </row>
    <row r="104" spans="1:16" x14ac:dyDescent="0.25">
      <c r="A104" t="str">
        <f t="shared" si="6"/>
        <v>110200</v>
      </c>
      <c r="B104" s="68" t="s">
        <v>2179</v>
      </c>
      <c r="C104" s="71" t="s">
        <v>816</v>
      </c>
      <c r="D104" s="69">
        <v>2018</v>
      </c>
      <c r="E104" s="69">
        <v>0</v>
      </c>
      <c r="F104" s="69">
        <v>60</v>
      </c>
      <c r="G104">
        <f>IFERROR(VLOOKUP(_xlfn.NUMBERVALUE($A104),PKRFP1!$A:$I,6,FALSE),"N/A")</f>
        <v>1.8109999999999999</v>
      </c>
      <c r="H104">
        <f>IFERROR(VLOOKUP(_xlfn.NUMBERVALUE($A104),PKRFP1!$A:$I,5,FALSE),"N/A")</f>
        <v>3</v>
      </c>
      <c r="I104">
        <f>IF(AND(ISNUMBER(Points_Table[[#This Row],[May 2019 NRI]]),ISNUMBER(Points_Table[[#This Row],[2008 NRC]]),OR(H104&lt;=4,G104&gt;=$T$17)),1,0)</f>
        <v>1</v>
      </c>
      <c r="J104">
        <f t="shared" si="4"/>
        <v>0</v>
      </c>
      <c r="K104">
        <f t="shared" si="5"/>
        <v>2</v>
      </c>
      <c r="L104" s="90">
        <f>Points_Table[[#This Row],[Ec Dis Points]]+Points_Table[[#This Row],[ELL Points]]</f>
        <v>2</v>
      </c>
      <c r="M104">
        <f>IFERROR(VLOOKUP(_xlfn.NUMBERVALUE($A104),PKRFP1!$A:$L,12,FALSE),"N/A")</f>
        <v>1</v>
      </c>
      <c r="N104" s="88">
        <f t="shared" si="7"/>
        <v>2</v>
      </c>
      <c r="O104" s="94">
        <f>IFERROR(VLOOKUP(_xlfn.NUMBERVALUE($A104),'% Served'!$A:$L,12,FALSE),"N/A")</f>
        <v>0.9948320413436692</v>
      </c>
      <c r="P104" s="90">
        <f>INDEX('Need Points'!$T$21:$T$26,IF(Points_Table[[#This Row],[% Served 3yr Average]]="N/A",6,MATCH(Points_Table[[#This Row],[% Served 3yr Average]],'Need Points'!$S$21:$S$26,1)+1))</f>
        <v>5</v>
      </c>
    </row>
    <row r="105" spans="1:16" x14ac:dyDescent="0.25">
      <c r="A105" t="str">
        <f t="shared" si="6"/>
        <v>110304</v>
      </c>
      <c r="B105" s="68" t="s">
        <v>2180</v>
      </c>
      <c r="C105" s="71" t="s">
        <v>962</v>
      </c>
      <c r="D105" s="69">
        <v>2018</v>
      </c>
      <c r="E105" s="69">
        <v>0</v>
      </c>
      <c r="F105" s="69">
        <v>60</v>
      </c>
      <c r="G105">
        <f>IFERROR(VLOOKUP(_xlfn.NUMBERVALUE($A105),PKRFP1!$A:$I,6,FALSE),"N/A")</f>
        <v>3.2719999999999998</v>
      </c>
      <c r="H105">
        <f>IFERROR(VLOOKUP(_xlfn.NUMBERVALUE($A105),PKRFP1!$A:$I,5,FALSE),"N/A")</f>
        <v>4</v>
      </c>
      <c r="I105">
        <f>IF(AND(ISNUMBER(Points_Table[[#This Row],[May 2019 NRI]]),ISNUMBER(Points_Table[[#This Row],[2008 NRC]]),OR(H105&lt;=4,G105&gt;=$T$17)),1,0)</f>
        <v>1</v>
      </c>
      <c r="J105">
        <f t="shared" si="4"/>
        <v>0</v>
      </c>
      <c r="K105">
        <f t="shared" si="5"/>
        <v>2</v>
      </c>
      <c r="L105" s="90">
        <f>Points_Table[[#This Row],[Ec Dis Points]]+Points_Table[[#This Row],[ELL Points]]</f>
        <v>2</v>
      </c>
      <c r="M105">
        <f>IFERROR(VLOOKUP(_xlfn.NUMBERVALUE($A105),PKRFP1!$A:$L,12,FALSE),"N/A")</f>
        <v>1</v>
      </c>
      <c r="N105" s="88">
        <f t="shared" si="7"/>
        <v>2</v>
      </c>
      <c r="O105" s="94" t="str">
        <f>IFERROR(VLOOKUP(_xlfn.NUMBERVALUE($A105),'% Served'!$A:$L,12,FALSE),"N/A")</f>
        <v>N/A</v>
      </c>
      <c r="P105" s="90">
        <f>INDEX('Need Points'!$T$21:$T$26,IF(Points_Table[[#This Row],[% Served 3yr Average]]="N/A",6,MATCH(Points_Table[[#This Row],[% Served 3yr Average]],'Need Points'!$S$21:$S$26,1)+1))</f>
        <v>5</v>
      </c>
    </row>
    <row r="106" spans="1:16" x14ac:dyDescent="0.25">
      <c r="A106" t="str">
        <f t="shared" si="6"/>
        <v>110701</v>
      </c>
      <c r="B106" s="68" t="s">
        <v>2181</v>
      </c>
      <c r="C106" s="71" t="s">
        <v>910</v>
      </c>
      <c r="D106" s="69">
        <v>2018</v>
      </c>
      <c r="E106" s="69">
        <v>1</v>
      </c>
      <c r="F106" s="69">
        <v>44</v>
      </c>
      <c r="G106">
        <f>IFERROR(VLOOKUP(_xlfn.NUMBERVALUE($A106),PKRFP1!$A:$I,6,FALSE),"N/A")</f>
        <v>1.944</v>
      </c>
      <c r="H106">
        <f>IFERROR(VLOOKUP(_xlfn.NUMBERVALUE($A106),PKRFP1!$A:$I,5,FALSE),"N/A")</f>
        <v>5</v>
      </c>
      <c r="I106">
        <f>IF(AND(ISNUMBER(Points_Table[[#This Row],[May 2019 NRI]]),ISNUMBER(Points_Table[[#This Row],[2008 NRC]]),OR(H106&lt;=4,G106&gt;=$T$17)),1,0)</f>
        <v>1</v>
      </c>
      <c r="J106">
        <f t="shared" si="4"/>
        <v>0</v>
      </c>
      <c r="K106">
        <f t="shared" si="5"/>
        <v>1</v>
      </c>
      <c r="L106" s="90">
        <f>Points_Table[[#This Row],[Ec Dis Points]]+Points_Table[[#This Row],[ELL Points]]</f>
        <v>1</v>
      </c>
      <c r="M106">
        <f>IFERROR(VLOOKUP(_xlfn.NUMBERVALUE($A106),PKRFP1!$A:$L,12,FALSE),"N/A")</f>
        <v>1</v>
      </c>
      <c r="N106" s="88">
        <f t="shared" si="7"/>
        <v>2</v>
      </c>
      <c r="O106" s="94" t="str">
        <f>IFERROR(VLOOKUP(_xlfn.NUMBERVALUE($A106),'% Served'!$A:$L,12,FALSE),"N/A")</f>
        <v>N/A</v>
      </c>
      <c r="P106" s="90">
        <f>INDEX('Need Points'!$T$21:$T$26,IF(Points_Table[[#This Row],[% Served 3yr Average]]="N/A",6,MATCH(Points_Table[[#This Row],[% Served 3yr Average]],'Need Points'!$S$21:$S$26,1)+1))</f>
        <v>5</v>
      </c>
    </row>
    <row r="107" spans="1:16" x14ac:dyDescent="0.25">
      <c r="A107" t="str">
        <f t="shared" si="6"/>
        <v>110901</v>
      </c>
      <c r="B107" s="68" t="s">
        <v>2182</v>
      </c>
      <c r="C107" s="71" t="s">
        <v>957</v>
      </c>
      <c r="D107" s="69">
        <v>2018</v>
      </c>
      <c r="E107" s="69">
        <v>0</v>
      </c>
      <c r="F107" s="69">
        <v>62</v>
      </c>
      <c r="G107">
        <f>IFERROR(VLOOKUP(_xlfn.NUMBERVALUE($A107),PKRFP1!$A:$I,6,FALSE),"N/A")</f>
        <v>3.3029999999999999</v>
      </c>
      <c r="H107">
        <f>IFERROR(VLOOKUP(_xlfn.NUMBERVALUE($A107),PKRFP1!$A:$I,5,FALSE),"N/A")</f>
        <v>4</v>
      </c>
      <c r="I107">
        <f>IF(AND(ISNUMBER(Points_Table[[#This Row],[May 2019 NRI]]),ISNUMBER(Points_Table[[#This Row],[2008 NRC]]),OR(H107&lt;=4,G107&gt;=$T$17)),1,0)</f>
        <v>1</v>
      </c>
      <c r="J107">
        <f t="shared" si="4"/>
        <v>0</v>
      </c>
      <c r="K107">
        <f t="shared" si="5"/>
        <v>2</v>
      </c>
      <c r="L107" s="90">
        <f>Points_Table[[#This Row],[Ec Dis Points]]+Points_Table[[#This Row],[ELL Points]]</f>
        <v>2</v>
      </c>
      <c r="M107">
        <f>IFERROR(VLOOKUP(_xlfn.NUMBERVALUE($A107),PKRFP1!$A:$L,12,FALSE),"N/A")</f>
        <v>1</v>
      </c>
      <c r="N107" s="88">
        <f t="shared" si="7"/>
        <v>2</v>
      </c>
      <c r="O107" s="94">
        <f>IFERROR(VLOOKUP(_xlfn.NUMBERVALUE($A107),'% Served'!$A:$L,12,FALSE),"N/A")</f>
        <v>1</v>
      </c>
      <c r="P107" s="90">
        <f>INDEX('Need Points'!$T$21:$T$26,IF(Points_Table[[#This Row],[% Served 3yr Average]]="N/A",6,MATCH(Points_Table[[#This Row],[% Served 3yr Average]],'Need Points'!$S$21:$S$26,1)+1))</f>
        <v>5</v>
      </c>
    </row>
    <row r="108" spans="1:16" x14ac:dyDescent="0.25">
      <c r="A108" t="str">
        <f t="shared" si="6"/>
        <v>120102</v>
      </c>
      <c r="B108" s="68" t="s">
        <v>2183</v>
      </c>
      <c r="C108" s="71" t="s">
        <v>1150</v>
      </c>
      <c r="D108" s="69">
        <v>2018</v>
      </c>
      <c r="E108" s="69">
        <v>0</v>
      </c>
      <c r="F108" s="69">
        <v>58</v>
      </c>
      <c r="G108">
        <f>IFERROR(VLOOKUP(_xlfn.NUMBERVALUE($A108),PKRFP1!$A:$I,6,FALSE),"N/A")</f>
        <v>0.504</v>
      </c>
      <c r="H108">
        <f>IFERROR(VLOOKUP(_xlfn.NUMBERVALUE($A108),PKRFP1!$A:$I,5,FALSE),"N/A")</f>
        <v>5</v>
      </c>
      <c r="I108">
        <f>IF(AND(ISNUMBER(Points_Table[[#This Row],[May 2019 NRI]]),ISNUMBER(Points_Table[[#This Row],[2008 NRC]]),OR(H108&lt;=4,G108&gt;=$T$17)),1,0)</f>
        <v>0</v>
      </c>
      <c r="J108">
        <f t="shared" si="4"/>
        <v>0</v>
      </c>
      <c r="K108">
        <f t="shared" si="5"/>
        <v>2</v>
      </c>
      <c r="L108" s="90">
        <f>Points_Table[[#This Row],[Ec Dis Points]]+Points_Table[[#This Row],[ELL Points]]</f>
        <v>2</v>
      </c>
      <c r="M108">
        <f>IFERROR(VLOOKUP(_xlfn.NUMBERVALUE($A108),PKRFP1!$A:$L,12,FALSE),"N/A")</f>
        <v>1</v>
      </c>
      <c r="N108" s="88">
        <f t="shared" si="7"/>
        <v>3</v>
      </c>
      <c r="O108" s="94">
        <f>IFERROR(VLOOKUP(_xlfn.NUMBERVALUE($A108),'% Served'!$A:$L,12,FALSE),"N/A")</f>
        <v>0.77777777777777779</v>
      </c>
      <c r="P108" s="90">
        <f>INDEX('Need Points'!$T$21:$T$26,IF(Points_Table[[#This Row],[% Served 3yr Average]]="N/A",6,MATCH(Points_Table[[#This Row],[% Served 3yr Average]],'Need Points'!$S$21:$S$26,1)+1))</f>
        <v>1</v>
      </c>
    </row>
    <row r="109" spans="1:16" x14ac:dyDescent="0.25">
      <c r="A109" t="str">
        <f t="shared" si="6"/>
        <v>120301</v>
      </c>
      <c r="B109" s="68" t="s">
        <v>2184</v>
      </c>
      <c r="C109" s="71" t="s">
        <v>829</v>
      </c>
      <c r="D109" s="69">
        <v>2018</v>
      </c>
      <c r="E109" s="69">
        <v>0</v>
      </c>
      <c r="F109" s="69">
        <v>57</v>
      </c>
      <c r="G109">
        <f>IFERROR(VLOOKUP(_xlfn.NUMBERVALUE($A109),PKRFP1!$A:$I,6,FALSE),"N/A")</f>
        <v>0.71199999999999997</v>
      </c>
      <c r="H109">
        <f>IFERROR(VLOOKUP(_xlfn.NUMBERVALUE($A109),PKRFP1!$A:$I,5,FALSE),"N/A")</f>
        <v>4</v>
      </c>
      <c r="I109">
        <f>IF(AND(ISNUMBER(Points_Table[[#This Row],[May 2019 NRI]]),ISNUMBER(Points_Table[[#This Row],[2008 NRC]]),OR(H109&lt;=4,G109&gt;=$T$17)),1,0)</f>
        <v>1</v>
      </c>
      <c r="J109">
        <f t="shared" si="4"/>
        <v>0</v>
      </c>
      <c r="K109">
        <f t="shared" si="5"/>
        <v>2</v>
      </c>
      <c r="L109" s="90">
        <f>Points_Table[[#This Row],[Ec Dis Points]]+Points_Table[[#This Row],[ELL Points]]</f>
        <v>2</v>
      </c>
      <c r="M109">
        <f>IFERROR(VLOOKUP(_xlfn.NUMBERVALUE($A109),PKRFP1!$A:$L,12,FALSE),"N/A")</f>
        <v>0</v>
      </c>
      <c r="N109" s="88">
        <f t="shared" si="7"/>
        <v>1</v>
      </c>
      <c r="O109" s="94" t="str">
        <f>IFERROR(VLOOKUP(_xlfn.NUMBERVALUE($A109),'% Served'!$A:$L,12,FALSE),"N/A")</f>
        <v>N/A</v>
      </c>
      <c r="P109" s="90">
        <f>INDEX('Need Points'!$T$21:$T$26,IF(Points_Table[[#This Row],[% Served 3yr Average]]="N/A",6,MATCH(Points_Table[[#This Row],[% Served 3yr Average]],'Need Points'!$S$21:$S$26,1)+1))</f>
        <v>5</v>
      </c>
    </row>
    <row r="110" spans="1:16" x14ac:dyDescent="0.25">
      <c r="A110" t="str">
        <f t="shared" si="6"/>
        <v>120401</v>
      </c>
      <c r="B110" s="68" t="s">
        <v>2185</v>
      </c>
      <c r="C110" s="71" t="s">
        <v>791</v>
      </c>
      <c r="D110" s="69">
        <v>2018</v>
      </c>
      <c r="E110" s="69">
        <v>0</v>
      </c>
      <c r="F110" s="69">
        <v>70</v>
      </c>
      <c r="G110">
        <f>IFERROR(VLOOKUP(_xlfn.NUMBERVALUE($A110),PKRFP1!$A:$I,6,FALSE),"N/A")</f>
        <v>2.6619999999999999</v>
      </c>
      <c r="H110">
        <f>IFERROR(VLOOKUP(_xlfn.NUMBERVALUE($A110),PKRFP1!$A:$I,5,FALSE),"N/A")</f>
        <v>4</v>
      </c>
      <c r="I110">
        <f>IF(AND(ISNUMBER(Points_Table[[#This Row],[May 2019 NRI]]),ISNUMBER(Points_Table[[#This Row],[2008 NRC]]),OR(H110&lt;=4,G110&gt;=$T$17)),1,0)</f>
        <v>1</v>
      </c>
      <c r="J110">
        <f t="shared" si="4"/>
        <v>0</v>
      </c>
      <c r="K110">
        <f t="shared" si="5"/>
        <v>2</v>
      </c>
      <c r="L110" s="90">
        <f>Points_Table[[#This Row],[Ec Dis Points]]+Points_Table[[#This Row],[ELL Points]]</f>
        <v>2</v>
      </c>
      <c r="M110">
        <f>IFERROR(VLOOKUP(_xlfn.NUMBERVALUE($A110),PKRFP1!$A:$L,12,FALSE),"N/A")</f>
        <v>1</v>
      </c>
      <c r="N110" s="88">
        <f t="shared" si="7"/>
        <v>2</v>
      </c>
      <c r="O110" s="94">
        <f>IFERROR(VLOOKUP(_xlfn.NUMBERVALUE($A110),'% Served'!$A:$L,12,FALSE),"N/A")</f>
        <v>1</v>
      </c>
      <c r="P110" s="90">
        <f>INDEX('Need Points'!$T$21:$T$26,IF(Points_Table[[#This Row],[% Served 3yr Average]]="N/A",6,MATCH(Points_Table[[#This Row],[% Served 3yr Average]],'Need Points'!$S$21:$S$26,1)+1))</f>
        <v>5</v>
      </c>
    </row>
    <row r="111" spans="1:16" x14ac:dyDescent="0.25">
      <c r="A111" t="str">
        <f t="shared" si="6"/>
        <v>120501</v>
      </c>
      <c r="B111" s="68" t="s">
        <v>2186</v>
      </c>
      <c r="C111" s="71" t="s">
        <v>823</v>
      </c>
      <c r="D111" s="69">
        <v>2018</v>
      </c>
      <c r="E111" s="69">
        <v>1</v>
      </c>
      <c r="F111" s="69">
        <v>41</v>
      </c>
      <c r="G111">
        <f>IFERROR(VLOOKUP(_xlfn.NUMBERVALUE($A111),PKRFP1!$A:$I,6,FALSE),"N/A")</f>
        <v>1.522</v>
      </c>
      <c r="H111">
        <f>IFERROR(VLOOKUP(_xlfn.NUMBERVALUE($A111),PKRFP1!$A:$I,5,FALSE),"N/A")</f>
        <v>5</v>
      </c>
      <c r="I111">
        <f>IF(AND(ISNUMBER(Points_Table[[#This Row],[May 2019 NRI]]),ISNUMBER(Points_Table[[#This Row],[2008 NRC]]),OR(H111&lt;=4,G111&gt;=$T$17)),1,0)</f>
        <v>1</v>
      </c>
      <c r="J111">
        <f t="shared" si="4"/>
        <v>0</v>
      </c>
      <c r="K111">
        <f t="shared" si="5"/>
        <v>1</v>
      </c>
      <c r="L111" s="90">
        <f>Points_Table[[#This Row],[Ec Dis Points]]+Points_Table[[#This Row],[ELL Points]]</f>
        <v>1</v>
      </c>
      <c r="M111">
        <f>IFERROR(VLOOKUP(_xlfn.NUMBERVALUE($A111),PKRFP1!$A:$L,12,FALSE),"N/A")</f>
        <v>0</v>
      </c>
      <c r="N111" s="88">
        <f t="shared" si="7"/>
        <v>1</v>
      </c>
      <c r="O111" s="94" t="str">
        <f>IFERROR(VLOOKUP(_xlfn.NUMBERVALUE($A111),'% Served'!$A:$L,12,FALSE),"N/A")</f>
        <v>N/A</v>
      </c>
      <c r="P111" s="90">
        <f>INDEX('Need Points'!$T$21:$T$26,IF(Points_Table[[#This Row],[% Served 3yr Average]]="N/A",6,MATCH(Points_Table[[#This Row],[% Served 3yr Average]],'Need Points'!$S$21:$S$26,1)+1))</f>
        <v>5</v>
      </c>
    </row>
    <row r="112" spans="1:16" x14ac:dyDescent="0.25">
      <c r="A112" t="str">
        <f t="shared" si="6"/>
        <v>120701</v>
      </c>
      <c r="B112" s="68" t="s">
        <v>2187</v>
      </c>
      <c r="C112" s="71" t="s">
        <v>859</v>
      </c>
      <c r="D112" s="69">
        <v>2018</v>
      </c>
      <c r="E112" s="69">
        <v>0</v>
      </c>
      <c r="F112" s="69">
        <v>51</v>
      </c>
      <c r="G112">
        <f>IFERROR(VLOOKUP(_xlfn.NUMBERVALUE($A112),PKRFP1!$A:$I,6,FALSE),"N/A")</f>
        <v>2.0870000000000002</v>
      </c>
      <c r="H112">
        <f>IFERROR(VLOOKUP(_xlfn.NUMBERVALUE($A112),PKRFP1!$A:$I,5,FALSE),"N/A")</f>
        <v>4</v>
      </c>
      <c r="I112">
        <f>IF(AND(ISNUMBER(Points_Table[[#This Row],[May 2019 NRI]]),ISNUMBER(Points_Table[[#This Row],[2008 NRC]]),OR(H112&lt;=4,G112&gt;=$T$17)),1,0)</f>
        <v>1</v>
      </c>
      <c r="J112">
        <f t="shared" si="4"/>
        <v>0</v>
      </c>
      <c r="K112">
        <f t="shared" si="5"/>
        <v>2</v>
      </c>
      <c r="L112" s="90">
        <f>Points_Table[[#This Row],[Ec Dis Points]]+Points_Table[[#This Row],[ELL Points]]</f>
        <v>2</v>
      </c>
      <c r="M112">
        <f>IFERROR(VLOOKUP(_xlfn.NUMBERVALUE($A112),PKRFP1!$A:$L,12,FALSE),"N/A")</f>
        <v>1</v>
      </c>
      <c r="N112" s="88">
        <f t="shared" si="7"/>
        <v>2</v>
      </c>
      <c r="O112" s="94">
        <f>IFERROR(VLOOKUP(_xlfn.NUMBERVALUE($A112),'% Served'!$A:$L,12,FALSE),"N/A")</f>
        <v>1</v>
      </c>
      <c r="P112" s="90">
        <f>INDEX('Need Points'!$T$21:$T$26,IF(Points_Table[[#This Row],[% Served 3yr Average]]="N/A",6,MATCH(Points_Table[[#This Row],[% Served 3yr Average]],'Need Points'!$S$21:$S$26,1)+1))</f>
        <v>5</v>
      </c>
    </row>
    <row r="113" spans="1:16" x14ac:dyDescent="0.25">
      <c r="A113" t="str">
        <f t="shared" si="6"/>
        <v>120906</v>
      </c>
      <c r="B113" s="68" t="s">
        <v>2188</v>
      </c>
      <c r="C113" s="71" t="s">
        <v>895</v>
      </c>
      <c r="D113" s="69">
        <v>2018</v>
      </c>
      <c r="E113" s="69">
        <v>1</v>
      </c>
      <c r="F113" s="69">
        <v>65</v>
      </c>
      <c r="G113">
        <f>IFERROR(VLOOKUP(_xlfn.NUMBERVALUE($A113),PKRFP1!$A:$I,6,FALSE),"N/A")</f>
        <v>1.9470000000000001</v>
      </c>
      <c r="H113">
        <f>IFERROR(VLOOKUP(_xlfn.NUMBERVALUE($A113),PKRFP1!$A:$I,5,FALSE),"N/A")</f>
        <v>4</v>
      </c>
      <c r="I113">
        <f>IF(AND(ISNUMBER(Points_Table[[#This Row],[May 2019 NRI]]),ISNUMBER(Points_Table[[#This Row],[2008 NRC]]),OR(H113&lt;=4,G113&gt;=$T$17)),1,0)</f>
        <v>1</v>
      </c>
      <c r="J113">
        <f t="shared" si="4"/>
        <v>0</v>
      </c>
      <c r="K113">
        <f t="shared" si="5"/>
        <v>2</v>
      </c>
      <c r="L113" s="90">
        <f>Points_Table[[#This Row],[Ec Dis Points]]+Points_Table[[#This Row],[ELL Points]]</f>
        <v>2</v>
      </c>
      <c r="M113">
        <f>IFERROR(VLOOKUP(_xlfn.NUMBERVALUE($A113),PKRFP1!$A:$L,12,FALSE),"N/A")</f>
        <v>0</v>
      </c>
      <c r="N113" s="88">
        <f t="shared" si="7"/>
        <v>1</v>
      </c>
      <c r="O113" s="94" t="str">
        <f>IFERROR(VLOOKUP(_xlfn.NUMBERVALUE($A113),'% Served'!$A:$L,12,FALSE),"N/A")</f>
        <v>N/A</v>
      </c>
      <c r="P113" s="90">
        <f>INDEX('Need Points'!$T$21:$T$26,IF(Points_Table[[#This Row],[% Served 3yr Average]]="N/A",6,MATCH(Points_Table[[#This Row],[% Served 3yr Average]],'Need Points'!$S$21:$S$26,1)+1))</f>
        <v>5</v>
      </c>
    </row>
    <row r="114" spans="1:16" x14ac:dyDescent="0.25">
      <c r="A114" t="str">
        <f t="shared" si="6"/>
        <v>121401</v>
      </c>
      <c r="B114" s="68" t="s">
        <v>2189</v>
      </c>
      <c r="C114" s="71" t="s">
        <v>958</v>
      </c>
      <c r="D114" s="69">
        <v>2018</v>
      </c>
      <c r="E114" s="69">
        <v>6</v>
      </c>
      <c r="F114" s="69">
        <v>69</v>
      </c>
      <c r="G114">
        <f>IFERROR(VLOOKUP(_xlfn.NUMBERVALUE($A114),PKRFP1!$A:$I,6,FALSE),"N/A")</f>
        <v>1.069</v>
      </c>
      <c r="H114">
        <f>IFERROR(VLOOKUP(_xlfn.NUMBERVALUE($A114),PKRFP1!$A:$I,5,FALSE),"N/A")</f>
        <v>4</v>
      </c>
      <c r="I114">
        <f>IF(AND(ISNUMBER(Points_Table[[#This Row],[May 2019 NRI]]),ISNUMBER(Points_Table[[#This Row],[2008 NRC]]),OR(H114&lt;=4,G114&gt;=$T$17)),1,0)</f>
        <v>1</v>
      </c>
      <c r="J114">
        <f t="shared" si="4"/>
        <v>1</v>
      </c>
      <c r="K114">
        <f t="shared" si="5"/>
        <v>2</v>
      </c>
      <c r="L114" s="90">
        <f>Points_Table[[#This Row],[Ec Dis Points]]+Points_Table[[#This Row],[ELL Points]]</f>
        <v>3</v>
      </c>
      <c r="M114">
        <f>IFERROR(VLOOKUP(_xlfn.NUMBERVALUE($A114),PKRFP1!$A:$L,12,FALSE),"N/A")</f>
        <v>1</v>
      </c>
      <c r="N114" s="88">
        <f t="shared" si="7"/>
        <v>2</v>
      </c>
      <c r="O114" s="94">
        <f>IFERROR(VLOOKUP(_xlfn.NUMBERVALUE($A114),'% Served'!$A:$L,12,FALSE),"N/A")</f>
        <v>1</v>
      </c>
      <c r="P114" s="90">
        <f>INDEX('Need Points'!$T$21:$T$26,IF(Points_Table[[#This Row],[% Served 3yr Average]]="N/A",6,MATCH(Points_Table[[#This Row],[% Served 3yr Average]],'Need Points'!$S$21:$S$26,1)+1))</f>
        <v>5</v>
      </c>
    </row>
    <row r="115" spans="1:16" x14ac:dyDescent="0.25">
      <c r="A115" t="str">
        <f t="shared" si="6"/>
        <v>121502</v>
      </c>
      <c r="B115" s="68" t="s">
        <v>2190</v>
      </c>
      <c r="C115" s="71" t="s">
        <v>1052</v>
      </c>
      <c r="D115" s="69">
        <v>2018</v>
      </c>
      <c r="E115" s="69">
        <v>0</v>
      </c>
      <c r="F115" s="69">
        <v>61</v>
      </c>
      <c r="G115">
        <f>IFERROR(VLOOKUP(_xlfn.NUMBERVALUE($A115),PKRFP1!$A:$I,6,FALSE),"N/A")</f>
        <v>1.337</v>
      </c>
      <c r="H115">
        <f>IFERROR(VLOOKUP(_xlfn.NUMBERVALUE($A115),PKRFP1!$A:$I,5,FALSE),"N/A")</f>
        <v>5</v>
      </c>
      <c r="I115">
        <f>IF(AND(ISNUMBER(Points_Table[[#This Row],[May 2019 NRI]]),ISNUMBER(Points_Table[[#This Row],[2008 NRC]]),OR(H115&lt;=4,G115&gt;=$T$17)),1,0)</f>
        <v>1</v>
      </c>
      <c r="J115">
        <f t="shared" si="4"/>
        <v>0</v>
      </c>
      <c r="K115">
        <f t="shared" si="5"/>
        <v>2</v>
      </c>
      <c r="L115" s="90">
        <f>Points_Table[[#This Row],[Ec Dis Points]]+Points_Table[[#This Row],[ELL Points]]</f>
        <v>2</v>
      </c>
      <c r="M115">
        <f>IFERROR(VLOOKUP(_xlfn.NUMBERVALUE($A115),PKRFP1!$A:$L,12,FALSE),"N/A")</f>
        <v>1</v>
      </c>
      <c r="N115" s="88">
        <f t="shared" si="7"/>
        <v>2</v>
      </c>
      <c r="O115" s="94">
        <f>IFERROR(VLOOKUP(_xlfn.NUMBERVALUE($A115),'% Served'!$A:$L,12,FALSE),"N/A")</f>
        <v>1</v>
      </c>
      <c r="P115" s="90">
        <f>INDEX('Need Points'!$T$21:$T$26,IF(Points_Table[[#This Row],[% Served 3yr Average]]="N/A",6,MATCH(Points_Table[[#This Row],[% Served 3yr Average]],'Need Points'!$S$21:$S$26,1)+1))</f>
        <v>5</v>
      </c>
    </row>
    <row r="116" spans="1:16" x14ac:dyDescent="0.25">
      <c r="A116" t="str">
        <f t="shared" si="6"/>
        <v>121601</v>
      </c>
      <c r="B116" s="68" t="s">
        <v>2191</v>
      </c>
      <c r="C116" s="71" t="s">
        <v>1074</v>
      </c>
      <c r="D116" s="69">
        <v>2018</v>
      </c>
      <c r="E116" s="69">
        <v>1</v>
      </c>
      <c r="F116" s="69">
        <v>54</v>
      </c>
      <c r="G116">
        <f>IFERROR(VLOOKUP(_xlfn.NUMBERVALUE($A116),PKRFP1!$A:$I,6,FALSE),"N/A")</f>
        <v>2.8319999999999999</v>
      </c>
      <c r="H116">
        <f>IFERROR(VLOOKUP(_xlfn.NUMBERVALUE($A116),PKRFP1!$A:$I,5,FALSE),"N/A")</f>
        <v>4</v>
      </c>
      <c r="I116">
        <f>IF(AND(ISNUMBER(Points_Table[[#This Row],[May 2019 NRI]]),ISNUMBER(Points_Table[[#This Row],[2008 NRC]]),OR(H116&lt;=4,G116&gt;=$T$17)),1,0)</f>
        <v>1</v>
      </c>
      <c r="J116">
        <f t="shared" si="4"/>
        <v>0</v>
      </c>
      <c r="K116">
        <f t="shared" si="5"/>
        <v>2</v>
      </c>
      <c r="L116" s="90">
        <f>Points_Table[[#This Row],[Ec Dis Points]]+Points_Table[[#This Row],[ELL Points]]</f>
        <v>2</v>
      </c>
      <c r="M116">
        <f>IFERROR(VLOOKUP(_xlfn.NUMBERVALUE($A116),PKRFP1!$A:$L,12,FALSE),"N/A")</f>
        <v>1</v>
      </c>
      <c r="N116" s="88">
        <f t="shared" si="7"/>
        <v>2</v>
      </c>
      <c r="O116" s="94">
        <f>IFERROR(VLOOKUP(_xlfn.NUMBERVALUE($A116),'% Served'!$A:$L,12,FALSE),"N/A")</f>
        <v>1</v>
      </c>
      <c r="P116" s="90">
        <f>INDEX('Need Points'!$T$21:$T$26,IF(Points_Table[[#This Row],[% Served 3yr Average]]="N/A",6,MATCH(Points_Table[[#This Row],[% Served 3yr Average]],'Need Points'!$S$21:$S$26,1)+1))</f>
        <v>5</v>
      </c>
    </row>
    <row r="117" spans="1:16" x14ac:dyDescent="0.25">
      <c r="A117" t="str">
        <f t="shared" si="6"/>
        <v>121701</v>
      </c>
      <c r="B117" s="68" t="s">
        <v>2192</v>
      </c>
      <c r="C117" s="71" t="s">
        <v>1088</v>
      </c>
      <c r="D117" s="69">
        <v>2018</v>
      </c>
      <c r="E117" s="69">
        <v>0</v>
      </c>
      <c r="F117" s="69">
        <v>63</v>
      </c>
      <c r="G117">
        <f>IFERROR(VLOOKUP(_xlfn.NUMBERVALUE($A117),PKRFP1!$A:$I,6,FALSE),"N/A")</f>
        <v>1.8120000000000001</v>
      </c>
      <c r="H117">
        <f>IFERROR(VLOOKUP(_xlfn.NUMBERVALUE($A117),PKRFP1!$A:$I,5,FALSE),"N/A")</f>
        <v>4</v>
      </c>
      <c r="I117">
        <f>IF(AND(ISNUMBER(Points_Table[[#This Row],[May 2019 NRI]]),ISNUMBER(Points_Table[[#This Row],[2008 NRC]]),OR(H117&lt;=4,G117&gt;=$T$17)),1,0)</f>
        <v>1</v>
      </c>
      <c r="J117">
        <f t="shared" si="4"/>
        <v>0</v>
      </c>
      <c r="K117">
        <f t="shared" si="5"/>
        <v>2</v>
      </c>
      <c r="L117" s="90">
        <f>Points_Table[[#This Row],[Ec Dis Points]]+Points_Table[[#This Row],[ELL Points]]</f>
        <v>2</v>
      </c>
      <c r="M117">
        <f>IFERROR(VLOOKUP(_xlfn.NUMBERVALUE($A117),PKRFP1!$A:$L,12,FALSE),"N/A")</f>
        <v>1</v>
      </c>
      <c r="N117" s="88">
        <f t="shared" si="7"/>
        <v>2</v>
      </c>
      <c r="O117" s="94">
        <f>IFERROR(VLOOKUP(_xlfn.NUMBERVALUE($A117),'% Served'!$A:$L,12,FALSE),"N/A")</f>
        <v>0.81818181818181823</v>
      </c>
      <c r="P117" s="90">
        <f>INDEX('Need Points'!$T$21:$T$26,IF(Points_Table[[#This Row],[% Served 3yr Average]]="N/A",6,MATCH(Points_Table[[#This Row],[% Served 3yr Average]],'Need Points'!$S$21:$S$26,1)+1))</f>
        <v>1</v>
      </c>
    </row>
    <row r="118" spans="1:16" x14ac:dyDescent="0.25">
      <c r="A118" t="str">
        <f t="shared" si="6"/>
        <v>121702</v>
      </c>
      <c r="B118" s="68" t="s">
        <v>2193</v>
      </c>
      <c r="C118" s="71" t="s">
        <v>1081</v>
      </c>
      <c r="D118" s="69">
        <v>2018</v>
      </c>
      <c r="E118" s="69">
        <v>0</v>
      </c>
      <c r="F118" s="69">
        <v>51</v>
      </c>
      <c r="G118">
        <f>IFERROR(VLOOKUP(_xlfn.NUMBERVALUE($A118),PKRFP1!$A:$I,6,FALSE),"N/A")</f>
        <v>2.024</v>
      </c>
      <c r="H118">
        <f>IFERROR(VLOOKUP(_xlfn.NUMBERVALUE($A118),PKRFP1!$A:$I,5,FALSE),"N/A")</f>
        <v>5</v>
      </c>
      <c r="I118">
        <f>IF(AND(ISNUMBER(Points_Table[[#This Row],[May 2019 NRI]]),ISNUMBER(Points_Table[[#This Row],[2008 NRC]]),OR(H118&lt;=4,G118&gt;=$T$17)),1,0)</f>
        <v>1</v>
      </c>
      <c r="J118">
        <f t="shared" si="4"/>
        <v>0</v>
      </c>
      <c r="K118">
        <f t="shared" si="5"/>
        <v>2</v>
      </c>
      <c r="L118" s="90">
        <f>Points_Table[[#This Row],[Ec Dis Points]]+Points_Table[[#This Row],[ELL Points]]</f>
        <v>2</v>
      </c>
      <c r="M118">
        <f>IFERROR(VLOOKUP(_xlfn.NUMBERVALUE($A118),PKRFP1!$A:$L,12,FALSE),"N/A")</f>
        <v>1</v>
      </c>
      <c r="N118" s="88">
        <f t="shared" si="7"/>
        <v>2</v>
      </c>
      <c r="O118" s="94">
        <f>IFERROR(VLOOKUP(_xlfn.NUMBERVALUE($A118),'% Served'!$A:$L,12,FALSE),"N/A")</f>
        <v>0.97619047619047628</v>
      </c>
      <c r="P118" s="90">
        <f>INDEX('Need Points'!$T$21:$T$26,IF(Points_Table[[#This Row],[% Served 3yr Average]]="N/A",6,MATCH(Points_Table[[#This Row],[% Served 3yr Average]],'Need Points'!$S$21:$S$26,1)+1))</f>
        <v>5</v>
      </c>
    </row>
    <row r="119" spans="1:16" x14ac:dyDescent="0.25">
      <c r="A119" t="str">
        <f t="shared" si="6"/>
        <v>121901</v>
      </c>
      <c r="B119" s="68" t="s">
        <v>2194</v>
      </c>
      <c r="C119" s="71" t="s">
        <v>1111</v>
      </c>
      <c r="D119" s="69">
        <v>2018</v>
      </c>
      <c r="E119" s="69">
        <v>0</v>
      </c>
      <c r="F119" s="69">
        <v>61</v>
      </c>
      <c r="G119">
        <f>IFERROR(VLOOKUP(_xlfn.NUMBERVALUE($A119),PKRFP1!$A:$I,6,FALSE),"N/A")</f>
        <v>2.657</v>
      </c>
      <c r="H119">
        <f>IFERROR(VLOOKUP(_xlfn.NUMBERVALUE($A119),PKRFP1!$A:$I,5,FALSE),"N/A")</f>
        <v>4</v>
      </c>
      <c r="I119">
        <f>IF(AND(ISNUMBER(Points_Table[[#This Row],[May 2019 NRI]]),ISNUMBER(Points_Table[[#This Row],[2008 NRC]]),OR(H119&lt;=4,G119&gt;=$T$17)),1,0)</f>
        <v>1</v>
      </c>
      <c r="J119">
        <f t="shared" si="4"/>
        <v>0</v>
      </c>
      <c r="K119">
        <f t="shared" si="5"/>
        <v>2</v>
      </c>
      <c r="L119" s="90">
        <f>Points_Table[[#This Row],[Ec Dis Points]]+Points_Table[[#This Row],[ELL Points]]</f>
        <v>2</v>
      </c>
      <c r="M119">
        <f>IFERROR(VLOOKUP(_xlfn.NUMBERVALUE($A119),PKRFP1!$A:$L,12,FALSE),"N/A")</f>
        <v>1</v>
      </c>
      <c r="N119" s="88">
        <f t="shared" si="7"/>
        <v>2</v>
      </c>
      <c r="O119" s="94">
        <f>IFERROR(VLOOKUP(_xlfn.NUMBERVALUE($A119),'% Served'!$A:$L,12,FALSE),"N/A")</f>
        <v>1</v>
      </c>
      <c r="P119" s="90">
        <f>INDEX('Need Points'!$T$21:$T$26,IF(Points_Table[[#This Row],[% Served 3yr Average]]="N/A",6,MATCH(Points_Table[[#This Row],[% Served 3yr Average]],'Need Points'!$S$21:$S$26,1)+1))</f>
        <v>5</v>
      </c>
    </row>
    <row r="120" spans="1:16" x14ac:dyDescent="0.25">
      <c r="A120" t="str">
        <f t="shared" si="6"/>
        <v>130200</v>
      </c>
      <c r="B120" s="68" t="s">
        <v>2195</v>
      </c>
      <c r="C120" s="71" t="s">
        <v>750</v>
      </c>
      <c r="D120" s="69">
        <v>2018</v>
      </c>
      <c r="E120" s="69">
        <v>3</v>
      </c>
      <c r="F120" s="69">
        <v>50</v>
      </c>
      <c r="G120">
        <f>IFERROR(VLOOKUP(_xlfn.NUMBERVALUE($A120),PKRFP1!$A:$I,6,FALSE),"N/A")</f>
        <v>0.83599999999999997</v>
      </c>
      <c r="H120">
        <f>IFERROR(VLOOKUP(_xlfn.NUMBERVALUE($A120),PKRFP1!$A:$I,5,FALSE),"N/A")</f>
        <v>5</v>
      </c>
      <c r="I120">
        <f>IF(AND(ISNUMBER(Points_Table[[#This Row],[May 2019 NRI]]),ISNUMBER(Points_Table[[#This Row],[2008 NRC]]),OR(H120&lt;=4,G120&gt;=$T$17)),1,0)</f>
        <v>1</v>
      </c>
      <c r="J120">
        <f t="shared" si="4"/>
        <v>0</v>
      </c>
      <c r="K120">
        <f t="shared" si="5"/>
        <v>2</v>
      </c>
      <c r="L120" s="90">
        <f>Points_Table[[#This Row],[Ec Dis Points]]+Points_Table[[#This Row],[ELL Points]]</f>
        <v>2</v>
      </c>
      <c r="M120">
        <f>IFERROR(VLOOKUP(_xlfn.NUMBERVALUE($A120),PKRFP1!$A:$L,12,FALSE),"N/A")</f>
        <v>1</v>
      </c>
      <c r="N120" s="88">
        <f t="shared" si="7"/>
        <v>2</v>
      </c>
      <c r="O120" s="94">
        <f>IFERROR(VLOOKUP(_xlfn.NUMBERVALUE($A120),'% Served'!$A:$L,12,FALSE),"N/A")</f>
        <v>0.92857142857142849</v>
      </c>
      <c r="P120" s="90">
        <f>INDEX('Need Points'!$T$21:$T$26,IF(Points_Table[[#This Row],[% Served 3yr Average]]="N/A",6,MATCH(Points_Table[[#This Row],[% Served 3yr Average]],'Need Points'!$S$21:$S$26,1)+1))</f>
        <v>3</v>
      </c>
    </row>
    <row r="121" spans="1:16" x14ac:dyDescent="0.25">
      <c r="A121" t="str">
        <f t="shared" si="6"/>
        <v>130502</v>
      </c>
      <c r="B121" s="68" t="s">
        <v>2196</v>
      </c>
      <c r="C121" s="71" t="s">
        <v>828</v>
      </c>
      <c r="D121" s="69">
        <v>2018</v>
      </c>
      <c r="E121" s="69">
        <v>6</v>
      </c>
      <c r="F121" s="69">
        <v>57</v>
      </c>
      <c r="G121">
        <f>IFERROR(VLOOKUP(_xlfn.NUMBERVALUE($A121),PKRFP1!$A:$I,6,FALSE),"N/A")</f>
        <v>1.3280000000000001</v>
      </c>
      <c r="H121">
        <f>IFERROR(VLOOKUP(_xlfn.NUMBERVALUE($A121),PKRFP1!$A:$I,5,FALSE),"N/A")</f>
        <v>5</v>
      </c>
      <c r="I121">
        <f>IF(AND(ISNUMBER(Points_Table[[#This Row],[May 2019 NRI]]),ISNUMBER(Points_Table[[#This Row],[2008 NRC]]),OR(H121&lt;=4,G121&gt;=$T$17)),1,0)</f>
        <v>1</v>
      </c>
      <c r="J121">
        <f t="shared" si="4"/>
        <v>1</v>
      </c>
      <c r="K121">
        <f t="shared" si="5"/>
        <v>2</v>
      </c>
      <c r="L121" s="90">
        <f>Points_Table[[#This Row],[Ec Dis Points]]+Points_Table[[#This Row],[ELL Points]]</f>
        <v>3</v>
      </c>
      <c r="M121">
        <f>IFERROR(VLOOKUP(_xlfn.NUMBERVALUE($A121),PKRFP1!$A:$L,12,FALSE),"N/A")</f>
        <v>1</v>
      </c>
      <c r="N121" s="88">
        <f t="shared" si="7"/>
        <v>2</v>
      </c>
      <c r="O121" s="94">
        <f>IFERROR(VLOOKUP(_xlfn.NUMBERVALUE($A121),'% Served'!$A:$L,12,FALSE),"N/A")</f>
        <v>0.98888888888888893</v>
      </c>
      <c r="P121" s="90">
        <f>INDEX('Need Points'!$T$21:$T$26,IF(Points_Table[[#This Row],[% Served 3yr Average]]="N/A",6,MATCH(Points_Table[[#This Row],[% Served 3yr Average]],'Need Points'!$S$21:$S$26,1)+1))</f>
        <v>5</v>
      </c>
    </row>
    <row r="122" spans="1:16" x14ac:dyDescent="0.25">
      <c r="A122" t="str">
        <f t="shared" si="6"/>
        <v>130801</v>
      </c>
      <c r="B122" s="68" t="s">
        <v>2197</v>
      </c>
      <c r="C122" s="71" t="s">
        <v>918</v>
      </c>
      <c r="D122" s="69">
        <v>2018</v>
      </c>
      <c r="E122" s="69">
        <v>3</v>
      </c>
      <c r="F122" s="69">
        <v>51</v>
      </c>
      <c r="G122">
        <f>IFERROR(VLOOKUP(_xlfn.NUMBERVALUE($A122),PKRFP1!$A:$I,6,FALSE),"N/A")</f>
        <v>0.77800000000000002</v>
      </c>
      <c r="H122">
        <f>IFERROR(VLOOKUP(_xlfn.NUMBERVALUE($A122),PKRFP1!$A:$I,5,FALSE),"N/A")</f>
        <v>5</v>
      </c>
      <c r="I122">
        <f>IF(AND(ISNUMBER(Points_Table[[#This Row],[May 2019 NRI]]),ISNUMBER(Points_Table[[#This Row],[2008 NRC]]),OR(H122&lt;=4,G122&gt;=$T$17)),1,0)</f>
        <v>1</v>
      </c>
      <c r="J122">
        <f t="shared" si="4"/>
        <v>0</v>
      </c>
      <c r="K122">
        <f t="shared" si="5"/>
        <v>2</v>
      </c>
      <c r="L122" s="90">
        <f>Points_Table[[#This Row],[Ec Dis Points]]+Points_Table[[#This Row],[ELL Points]]</f>
        <v>2</v>
      </c>
      <c r="M122">
        <f>IFERROR(VLOOKUP(_xlfn.NUMBERVALUE($A122),PKRFP1!$A:$L,12,FALSE),"N/A")</f>
        <v>0</v>
      </c>
      <c r="N122" s="88">
        <f t="shared" si="7"/>
        <v>1</v>
      </c>
      <c r="O122" s="94" t="str">
        <f>IFERROR(VLOOKUP(_xlfn.NUMBERVALUE($A122),'% Served'!$A:$L,12,FALSE),"N/A")</f>
        <v>N/A</v>
      </c>
      <c r="P122" s="90">
        <f>INDEX('Need Points'!$T$21:$T$26,IF(Points_Table[[#This Row],[% Served 3yr Average]]="N/A",6,MATCH(Points_Table[[#This Row],[% Served 3yr Average]],'Need Points'!$S$21:$S$26,1)+1))</f>
        <v>5</v>
      </c>
    </row>
    <row r="123" spans="1:16" x14ac:dyDescent="0.25">
      <c r="A123" t="str">
        <f t="shared" si="6"/>
        <v>131101</v>
      </c>
      <c r="B123" s="68" t="s">
        <v>2198</v>
      </c>
      <c r="C123" s="71" t="s">
        <v>992</v>
      </c>
      <c r="D123" s="69">
        <v>2018</v>
      </c>
      <c r="E123" s="69">
        <v>9</v>
      </c>
      <c r="F123" s="69">
        <v>57</v>
      </c>
      <c r="G123">
        <f>IFERROR(VLOOKUP(_xlfn.NUMBERVALUE($A123),PKRFP1!$A:$I,6,FALSE),"N/A")</f>
        <v>0.98699999999999999</v>
      </c>
      <c r="H123">
        <f>IFERROR(VLOOKUP(_xlfn.NUMBERVALUE($A123),PKRFP1!$A:$I,5,FALSE),"N/A")</f>
        <v>5</v>
      </c>
      <c r="I123">
        <f>IF(AND(ISNUMBER(Points_Table[[#This Row],[May 2019 NRI]]),ISNUMBER(Points_Table[[#This Row],[2008 NRC]]),OR(H123&lt;=4,G123&gt;=$T$17)),1,0)</f>
        <v>1</v>
      </c>
      <c r="J123">
        <f t="shared" si="4"/>
        <v>1</v>
      </c>
      <c r="K123">
        <f t="shared" si="5"/>
        <v>2</v>
      </c>
      <c r="L123" s="90">
        <f>Points_Table[[#This Row],[Ec Dis Points]]+Points_Table[[#This Row],[ELL Points]]</f>
        <v>3</v>
      </c>
      <c r="M123">
        <f>IFERROR(VLOOKUP(_xlfn.NUMBERVALUE($A123),PKRFP1!$A:$L,12,FALSE),"N/A")</f>
        <v>1</v>
      </c>
      <c r="N123" s="88">
        <f t="shared" si="7"/>
        <v>2</v>
      </c>
      <c r="O123" s="94">
        <f>IFERROR(VLOOKUP(_xlfn.NUMBERVALUE($A123),'% Served'!$A:$L,12,FALSE),"N/A")</f>
        <v>1</v>
      </c>
      <c r="P123" s="90">
        <f>INDEX('Need Points'!$T$21:$T$26,IF(Points_Table[[#This Row],[% Served 3yr Average]]="N/A",6,MATCH(Points_Table[[#This Row],[% Served 3yr Average]],'Need Points'!$S$21:$S$26,1)+1))</f>
        <v>5</v>
      </c>
    </row>
    <row r="124" spans="1:16" x14ac:dyDescent="0.25">
      <c r="A124" t="str">
        <f t="shared" si="6"/>
        <v>131201</v>
      </c>
      <c r="B124" s="68" t="s">
        <v>2199</v>
      </c>
      <c r="C124" s="71" t="s">
        <v>1321</v>
      </c>
      <c r="D124" s="69">
        <v>2018</v>
      </c>
      <c r="E124" s="69">
        <v>5</v>
      </c>
      <c r="F124" s="69">
        <v>29</v>
      </c>
      <c r="G124">
        <f>IFERROR(VLOOKUP(_xlfn.NUMBERVALUE($A124),PKRFP1!$A:$I,6,FALSE),"N/A")</f>
        <v>0.42199999999999999</v>
      </c>
      <c r="H124">
        <f>IFERROR(VLOOKUP(_xlfn.NUMBERVALUE($A124),PKRFP1!$A:$I,5,FALSE),"N/A")</f>
        <v>6</v>
      </c>
      <c r="I124">
        <f>IF(AND(ISNUMBER(Points_Table[[#This Row],[May 2019 NRI]]),ISNUMBER(Points_Table[[#This Row],[2008 NRC]]),OR(H124&lt;=4,G124&gt;=$T$17)),1,0)</f>
        <v>0</v>
      </c>
      <c r="J124">
        <f t="shared" si="4"/>
        <v>1</v>
      </c>
      <c r="K124">
        <f t="shared" si="5"/>
        <v>1</v>
      </c>
      <c r="L124" s="90">
        <f>Points_Table[[#This Row],[Ec Dis Points]]+Points_Table[[#This Row],[ELL Points]]</f>
        <v>2</v>
      </c>
      <c r="M124">
        <f>IFERROR(VLOOKUP(_xlfn.NUMBERVALUE($A124),PKRFP1!$A:$L,12,FALSE),"N/A")</f>
        <v>0</v>
      </c>
      <c r="N124" s="88">
        <f t="shared" si="7"/>
        <v>3</v>
      </c>
      <c r="O124" s="94" t="str">
        <f>IFERROR(VLOOKUP(_xlfn.NUMBERVALUE($A124),'% Served'!$A:$L,12,FALSE),"N/A")</f>
        <v>N/A</v>
      </c>
      <c r="P124" s="90">
        <f>INDEX('Need Points'!$T$21:$T$26,IF(Points_Table[[#This Row],[% Served 3yr Average]]="N/A",6,MATCH(Points_Table[[#This Row],[% Served 3yr Average]],'Need Points'!$S$21:$S$26,1)+1))</f>
        <v>5</v>
      </c>
    </row>
    <row r="125" spans="1:16" x14ac:dyDescent="0.25">
      <c r="A125" t="str">
        <f t="shared" si="6"/>
        <v>131301</v>
      </c>
      <c r="B125" s="68" t="s">
        <v>2200</v>
      </c>
      <c r="C125" s="71" t="s">
        <v>1325</v>
      </c>
      <c r="D125" s="69">
        <v>2018</v>
      </c>
      <c r="E125" s="69">
        <v>2</v>
      </c>
      <c r="F125" s="69">
        <v>43</v>
      </c>
      <c r="G125">
        <f>IFERROR(VLOOKUP(_xlfn.NUMBERVALUE($A125),PKRFP1!$A:$I,6,FALSE),"N/A")</f>
        <v>0.69</v>
      </c>
      <c r="H125">
        <f>IFERROR(VLOOKUP(_xlfn.NUMBERVALUE($A125),PKRFP1!$A:$I,5,FALSE),"N/A")</f>
        <v>5</v>
      </c>
      <c r="I125">
        <f>IF(AND(ISNUMBER(Points_Table[[#This Row],[May 2019 NRI]]),ISNUMBER(Points_Table[[#This Row],[2008 NRC]]),OR(H125&lt;=4,G125&gt;=$T$17)),1,0)</f>
        <v>0</v>
      </c>
      <c r="J125">
        <f t="shared" si="4"/>
        <v>0</v>
      </c>
      <c r="K125">
        <f t="shared" si="5"/>
        <v>1</v>
      </c>
      <c r="L125" s="90">
        <f>Points_Table[[#This Row],[Ec Dis Points]]+Points_Table[[#This Row],[ELL Points]]</f>
        <v>1</v>
      </c>
      <c r="M125">
        <f>IFERROR(VLOOKUP(_xlfn.NUMBERVALUE($A125),PKRFP1!$A:$L,12,FALSE),"N/A")</f>
        <v>0</v>
      </c>
      <c r="N125" s="88">
        <f t="shared" si="7"/>
        <v>3</v>
      </c>
      <c r="O125" s="94" t="str">
        <f>IFERROR(VLOOKUP(_xlfn.NUMBERVALUE($A125),'% Served'!$A:$L,12,FALSE),"N/A")</f>
        <v>N/A</v>
      </c>
      <c r="P125" s="90">
        <f>INDEX('Need Points'!$T$21:$T$26,IF(Points_Table[[#This Row],[% Served 3yr Average]]="N/A",6,MATCH(Points_Table[[#This Row],[% Served 3yr Average]],'Need Points'!$S$21:$S$26,1)+1))</f>
        <v>5</v>
      </c>
    </row>
    <row r="126" spans="1:16" x14ac:dyDescent="0.25">
      <c r="A126" t="str">
        <f t="shared" si="6"/>
        <v>131500</v>
      </c>
      <c r="B126" s="68" t="s">
        <v>2201</v>
      </c>
      <c r="C126" s="71" t="s">
        <v>1034</v>
      </c>
      <c r="D126" s="69">
        <v>2018</v>
      </c>
      <c r="E126" s="69">
        <v>10</v>
      </c>
      <c r="F126" s="69">
        <v>83</v>
      </c>
      <c r="G126">
        <f>IFERROR(VLOOKUP(_xlfn.NUMBERVALUE($A126),PKRFP1!$A:$I,6,FALSE),"N/A")</f>
        <v>2.5870000000000002</v>
      </c>
      <c r="H126">
        <f>IFERROR(VLOOKUP(_xlfn.NUMBERVALUE($A126),PKRFP1!$A:$I,5,FALSE),"N/A")</f>
        <v>3</v>
      </c>
      <c r="I126">
        <f>IF(AND(ISNUMBER(Points_Table[[#This Row],[May 2019 NRI]]),ISNUMBER(Points_Table[[#This Row],[2008 NRC]]),OR(H126&lt;=4,G126&gt;=$T$17)),1,0)</f>
        <v>1</v>
      </c>
      <c r="J126">
        <f t="shared" si="4"/>
        <v>2</v>
      </c>
      <c r="K126">
        <f t="shared" si="5"/>
        <v>3</v>
      </c>
      <c r="L126" s="90">
        <f>Points_Table[[#This Row],[Ec Dis Points]]+Points_Table[[#This Row],[ELL Points]]</f>
        <v>5</v>
      </c>
      <c r="M126">
        <f>IFERROR(VLOOKUP(_xlfn.NUMBERVALUE($A126),PKRFP1!$A:$L,12,FALSE),"N/A")</f>
        <v>1</v>
      </c>
      <c r="N126" s="88">
        <f t="shared" si="7"/>
        <v>2</v>
      </c>
      <c r="O126" s="94">
        <f>IFERROR(VLOOKUP(_xlfn.NUMBERVALUE($A126),'% Served'!$A:$L,12,FALSE),"N/A")</f>
        <v>1</v>
      </c>
      <c r="P126" s="90">
        <f>INDEX('Need Points'!$T$21:$T$26,IF(Points_Table[[#This Row],[% Served 3yr Average]]="N/A",6,MATCH(Points_Table[[#This Row],[% Served 3yr Average]],'Need Points'!$S$21:$S$26,1)+1))</f>
        <v>5</v>
      </c>
    </row>
    <row r="127" spans="1:16" x14ac:dyDescent="0.25">
      <c r="A127" t="str">
        <f t="shared" si="6"/>
        <v>131601</v>
      </c>
      <c r="B127" s="68" t="s">
        <v>2202</v>
      </c>
      <c r="C127" s="71" t="s">
        <v>1152</v>
      </c>
      <c r="D127" s="69">
        <v>2018</v>
      </c>
      <c r="E127" s="69">
        <v>2</v>
      </c>
      <c r="F127" s="69">
        <v>27</v>
      </c>
      <c r="G127">
        <f>IFERROR(VLOOKUP(_xlfn.NUMBERVALUE($A127),PKRFP1!$A:$I,6,FALSE),"N/A")</f>
        <v>0.47399999999999998</v>
      </c>
      <c r="H127">
        <f>IFERROR(VLOOKUP(_xlfn.NUMBERVALUE($A127),PKRFP1!$A:$I,5,FALSE),"N/A")</f>
        <v>5</v>
      </c>
      <c r="I127">
        <f>IF(AND(ISNUMBER(Points_Table[[#This Row],[May 2019 NRI]]),ISNUMBER(Points_Table[[#This Row],[2008 NRC]]),OR(H127&lt;=4,G127&gt;=$T$17)),1,0)</f>
        <v>0</v>
      </c>
      <c r="J127">
        <f t="shared" si="4"/>
        <v>0</v>
      </c>
      <c r="K127">
        <f t="shared" si="5"/>
        <v>1</v>
      </c>
      <c r="L127" s="90">
        <f>Points_Table[[#This Row],[Ec Dis Points]]+Points_Table[[#This Row],[ELL Points]]</f>
        <v>1</v>
      </c>
      <c r="M127">
        <f>IFERROR(VLOOKUP(_xlfn.NUMBERVALUE($A127),PKRFP1!$A:$L,12,FALSE),"N/A")</f>
        <v>0</v>
      </c>
      <c r="N127" s="88">
        <f t="shared" si="7"/>
        <v>3</v>
      </c>
      <c r="O127" s="94" t="str">
        <f>IFERROR(VLOOKUP(_xlfn.NUMBERVALUE($A127),'% Served'!$A:$L,12,FALSE),"N/A")</f>
        <v>N/A</v>
      </c>
      <c r="P127" s="90">
        <f>INDEX('Need Points'!$T$21:$T$26,IF(Points_Table[[#This Row],[% Served 3yr Average]]="N/A",6,MATCH(Points_Table[[#This Row],[% Served 3yr Average]],'Need Points'!$S$21:$S$26,1)+1))</f>
        <v>5</v>
      </c>
    </row>
    <row r="128" spans="1:16" x14ac:dyDescent="0.25">
      <c r="A128" t="str">
        <f t="shared" si="6"/>
        <v>131602</v>
      </c>
      <c r="B128" s="68" t="s">
        <v>2203</v>
      </c>
      <c r="C128" s="71" t="s">
        <v>1371</v>
      </c>
      <c r="D128" s="69">
        <v>2018</v>
      </c>
      <c r="E128" s="69">
        <v>2</v>
      </c>
      <c r="F128" s="69">
        <v>26</v>
      </c>
      <c r="G128">
        <f>IFERROR(VLOOKUP(_xlfn.NUMBERVALUE($A128),PKRFP1!$A:$I,6,FALSE),"N/A")</f>
        <v>0.379</v>
      </c>
      <c r="H128">
        <f>IFERROR(VLOOKUP(_xlfn.NUMBERVALUE($A128),PKRFP1!$A:$I,5,FALSE),"N/A")</f>
        <v>5</v>
      </c>
      <c r="I128">
        <f>IF(AND(ISNUMBER(Points_Table[[#This Row],[May 2019 NRI]]),ISNUMBER(Points_Table[[#This Row],[2008 NRC]]),OR(H128&lt;=4,G128&gt;=$T$17)),1,0)</f>
        <v>0</v>
      </c>
      <c r="J128">
        <f t="shared" si="4"/>
        <v>0</v>
      </c>
      <c r="K128">
        <f t="shared" si="5"/>
        <v>1</v>
      </c>
      <c r="L128" s="90">
        <f>Points_Table[[#This Row],[Ec Dis Points]]+Points_Table[[#This Row],[ELL Points]]</f>
        <v>1</v>
      </c>
      <c r="M128">
        <f>IFERROR(VLOOKUP(_xlfn.NUMBERVALUE($A128),PKRFP1!$A:$L,12,FALSE),"N/A")</f>
        <v>0</v>
      </c>
      <c r="N128" s="88">
        <f t="shared" si="7"/>
        <v>3</v>
      </c>
      <c r="O128" s="94" t="str">
        <f>IFERROR(VLOOKUP(_xlfn.NUMBERVALUE($A128),'% Served'!$A:$L,12,FALSE),"N/A")</f>
        <v>N/A</v>
      </c>
      <c r="P128" s="90">
        <f>INDEX('Need Points'!$T$21:$T$26,IF(Points_Table[[#This Row],[% Served 3yr Average]]="N/A",6,MATCH(Points_Table[[#This Row],[% Served 3yr Average]],'Need Points'!$S$21:$S$26,1)+1))</f>
        <v>5</v>
      </c>
    </row>
    <row r="129" spans="1:16" x14ac:dyDescent="0.25">
      <c r="A129" t="str">
        <f t="shared" si="6"/>
        <v>131701</v>
      </c>
      <c r="B129" s="68" t="s">
        <v>2204</v>
      </c>
      <c r="C129" s="71" t="s">
        <v>1338</v>
      </c>
      <c r="D129" s="69">
        <v>2018</v>
      </c>
      <c r="E129" s="69">
        <v>2</v>
      </c>
      <c r="F129" s="69">
        <v>27</v>
      </c>
      <c r="G129">
        <f>IFERROR(VLOOKUP(_xlfn.NUMBERVALUE($A129),PKRFP1!$A:$I,6,FALSE),"N/A")</f>
        <v>0.41</v>
      </c>
      <c r="H129">
        <f>IFERROR(VLOOKUP(_xlfn.NUMBERVALUE($A129),PKRFP1!$A:$I,5,FALSE),"N/A")</f>
        <v>5</v>
      </c>
      <c r="I129">
        <f>IF(AND(ISNUMBER(Points_Table[[#This Row],[May 2019 NRI]]),ISNUMBER(Points_Table[[#This Row],[2008 NRC]]),OR(H129&lt;=4,G129&gt;=$T$17)),1,0)</f>
        <v>0</v>
      </c>
      <c r="J129">
        <f t="shared" si="4"/>
        <v>0</v>
      </c>
      <c r="K129">
        <f t="shared" si="5"/>
        <v>1</v>
      </c>
      <c r="L129" s="90">
        <f>Points_Table[[#This Row],[Ec Dis Points]]+Points_Table[[#This Row],[ELL Points]]</f>
        <v>1</v>
      </c>
      <c r="M129">
        <f>IFERROR(VLOOKUP(_xlfn.NUMBERVALUE($A129),PKRFP1!$A:$L,12,FALSE),"N/A")</f>
        <v>0</v>
      </c>
      <c r="N129" s="88">
        <f t="shared" si="7"/>
        <v>3</v>
      </c>
      <c r="O129" s="94" t="str">
        <f>IFERROR(VLOOKUP(_xlfn.NUMBERVALUE($A129),'% Served'!$A:$L,12,FALSE),"N/A")</f>
        <v>N/A</v>
      </c>
      <c r="P129" s="90">
        <f>INDEX('Need Points'!$T$21:$T$26,IF(Points_Table[[#This Row],[% Served 3yr Average]]="N/A",6,MATCH(Points_Table[[#This Row],[% Served 3yr Average]],'Need Points'!$S$21:$S$26,1)+1))</f>
        <v>5</v>
      </c>
    </row>
    <row r="130" spans="1:16" x14ac:dyDescent="0.25">
      <c r="A130" t="str">
        <f t="shared" si="6"/>
        <v>131801</v>
      </c>
      <c r="B130" s="68" t="s">
        <v>2205</v>
      </c>
      <c r="C130" s="71" t="s">
        <v>1340</v>
      </c>
      <c r="D130" s="69">
        <v>2018</v>
      </c>
      <c r="E130" s="69">
        <v>2</v>
      </c>
      <c r="F130" s="69">
        <v>22</v>
      </c>
      <c r="G130">
        <f>IFERROR(VLOOKUP(_xlfn.NUMBERVALUE($A130),PKRFP1!$A:$I,6,FALSE),"N/A")</f>
        <v>0.307</v>
      </c>
      <c r="H130">
        <f>IFERROR(VLOOKUP(_xlfn.NUMBERVALUE($A130),PKRFP1!$A:$I,5,FALSE),"N/A")</f>
        <v>6</v>
      </c>
      <c r="I130">
        <f>IF(AND(ISNUMBER(Points_Table[[#This Row],[May 2019 NRI]]),ISNUMBER(Points_Table[[#This Row],[2008 NRC]]),OR(H130&lt;=4,G130&gt;=$T$17)),1,0)</f>
        <v>0</v>
      </c>
      <c r="J130">
        <f t="shared" si="4"/>
        <v>0</v>
      </c>
      <c r="K130">
        <f t="shared" si="5"/>
        <v>1</v>
      </c>
      <c r="L130" s="90">
        <f>Points_Table[[#This Row],[Ec Dis Points]]+Points_Table[[#This Row],[ELL Points]]</f>
        <v>1</v>
      </c>
      <c r="M130">
        <f>IFERROR(VLOOKUP(_xlfn.NUMBERVALUE($A130),PKRFP1!$A:$L,12,FALSE),"N/A")</f>
        <v>0</v>
      </c>
      <c r="N130" s="88">
        <f t="shared" si="7"/>
        <v>3</v>
      </c>
      <c r="O130" s="94" t="str">
        <f>IFERROR(VLOOKUP(_xlfn.NUMBERVALUE($A130),'% Served'!$A:$L,12,FALSE),"N/A")</f>
        <v>N/A</v>
      </c>
      <c r="P130" s="90">
        <f>INDEX('Need Points'!$T$21:$T$26,IF(Points_Table[[#This Row],[% Served 3yr Average]]="N/A",6,MATCH(Points_Table[[#This Row],[% Served 3yr Average]],'Need Points'!$S$21:$S$26,1)+1))</f>
        <v>5</v>
      </c>
    </row>
    <row r="131" spans="1:16" x14ac:dyDescent="0.25">
      <c r="A131" t="str">
        <f t="shared" si="6"/>
        <v>132101</v>
      </c>
      <c r="B131" s="68" t="s">
        <v>2206</v>
      </c>
      <c r="C131" s="71" t="s">
        <v>1394</v>
      </c>
      <c r="D131" s="69">
        <v>2018</v>
      </c>
      <c r="E131" s="69">
        <v>1</v>
      </c>
      <c r="F131" s="69">
        <v>28</v>
      </c>
      <c r="G131">
        <f>IFERROR(VLOOKUP(_xlfn.NUMBERVALUE($A131),PKRFP1!$A:$I,6,FALSE),"N/A")</f>
        <v>0.32700000000000001</v>
      </c>
      <c r="H131">
        <f>IFERROR(VLOOKUP(_xlfn.NUMBERVALUE($A131),PKRFP1!$A:$I,5,FALSE),"N/A")</f>
        <v>5</v>
      </c>
      <c r="I131">
        <f>IF(AND(ISNUMBER(Points_Table[[#This Row],[May 2019 NRI]]),ISNUMBER(Points_Table[[#This Row],[2008 NRC]]),OR(H131&lt;=4,G131&gt;=$T$17)),1,0)</f>
        <v>0</v>
      </c>
      <c r="J131">
        <f t="shared" ref="J131:J194" si="8">INDEX($T$5:$T$8,MATCH(E131,$S$5:$S$8,1)+1)</f>
        <v>0</v>
      </c>
      <c r="K131">
        <f t="shared" ref="K131:K194" si="9">INDEX($T$12:$T$15,MATCH(F131,$S$12:$S$15,1)+1)</f>
        <v>1</v>
      </c>
      <c r="L131" s="90">
        <f>Points_Table[[#This Row],[Ec Dis Points]]+Points_Table[[#This Row],[ELL Points]]</f>
        <v>1</v>
      </c>
      <c r="M131">
        <f>IFERROR(VLOOKUP(_xlfn.NUMBERVALUE($A131),PKRFP1!$A:$L,12,FALSE),"N/A")</f>
        <v>0</v>
      </c>
      <c r="N131" s="88">
        <f t="shared" si="7"/>
        <v>3</v>
      </c>
      <c r="O131" s="94" t="str">
        <f>IFERROR(VLOOKUP(_xlfn.NUMBERVALUE($A131),'% Served'!$A:$L,12,FALSE),"N/A")</f>
        <v>N/A</v>
      </c>
      <c r="P131" s="90">
        <f>INDEX('Need Points'!$T$21:$T$26,IF(Points_Table[[#This Row],[% Served 3yr Average]]="N/A",6,MATCH(Points_Table[[#This Row],[% Served 3yr Average]],'Need Points'!$S$21:$S$26,1)+1))</f>
        <v>5</v>
      </c>
    </row>
    <row r="132" spans="1:16" x14ac:dyDescent="0.25">
      <c r="A132" t="str">
        <f t="shared" ref="A132:A195" si="10">LEFT(B132,6)</f>
        <v>132201</v>
      </c>
      <c r="B132" s="68" t="s">
        <v>2207</v>
      </c>
      <c r="C132" s="71" t="s">
        <v>1287</v>
      </c>
      <c r="D132" s="69">
        <v>2018</v>
      </c>
      <c r="E132" s="69">
        <v>2</v>
      </c>
      <c r="F132" s="69">
        <v>28</v>
      </c>
      <c r="G132">
        <f>IFERROR(VLOOKUP(_xlfn.NUMBERVALUE($A132),PKRFP1!$A:$I,6,FALSE),"N/A")</f>
        <v>0.47799999999999998</v>
      </c>
      <c r="H132">
        <f>IFERROR(VLOOKUP(_xlfn.NUMBERVALUE($A132),PKRFP1!$A:$I,5,FALSE),"N/A")</f>
        <v>6</v>
      </c>
      <c r="I132">
        <f>IF(AND(ISNUMBER(Points_Table[[#This Row],[May 2019 NRI]]),ISNUMBER(Points_Table[[#This Row],[2008 NRC]]),OR(H132&lt;=4,G132&gt;=$T$17)),1,0)</f>
        <v>0</v>
      </c>
      <c r="J132">
        <f t="shared" si="8"/>
        <v>0</v>
      </c>
      <c r="K132">
        <f t="shared" si="9"/>
        <v>1</v>
      </c>
      <c r="L132" s="90">
        <f>Points_Table[[#This Row],[Ec Dis Points]]+Points_Table[[#This Row],[ELL Points]]</f>
        <v>1</v>
      </c>
      <c r="M132">
        <f>IFERROR(VLOOKUP(_xlfn.NUMBERVALUE($A132),PKRFP1!$A:$L,12,FALSE),"N/A")</f>
        <v>0</v>
      </c>
      <c r="N132" s="88">
        <f t="shared" ref="N132:N195" si="11">IF(AND(M132=0,I132=1),1,IF(I132=1,2,3))</f>
        <v>3</v>
      </c>
      <c r="O132" s="94" t="str">
        <f>IFERROR(VLOOKUP(_xlfn.NUMBERVALUE($A132),'% Served'!$A:$L,12,FALSE),"N/A")</f>
        <v>N/A</v>
      </c>
      <c r="P132" s="90">
        <f>INDEX('Need Points'!$T$21:$T$26,IF(Points_Table[[#This Row],[% Served 3yr Average]]="N/A",6,MATCH(Points_Table[[#This Row],[% Served 3yr Average]],'Need Points'!$S$21:$S$26,1)+1))</f>
        <v>5</v>
      </c>
    </row>
    <row r="133" spans="1:16" x14ac:dyDescent="0.25">
      <c r="A133" t="str">
        <f t="shared" si="10"/>
        <v>140101</v>
      </c>
      <c r="B133" s="68" t="s">
        <v>2208</v>
      </c>
      <c r="C133" s="71" t="s">
        <v>1147</v>
      </c>
      <c r="D133" s="69">
        <v>2018</v>
      </c>
      <c r="E133" s="69">
        <v>0</v>
      </c>
      <c r="F133" s="69">
        <v>32</v>
      </c>
      <c r="G133">
        <f>IFERROR(VLOOKUP(_xlfn.NUMBERVALUE($A133),PKRFP1!$A:$I,6,FALSE),"N/A")</f>
        <v>0.55200000000000005</v>
      </c>
      <c r="H133">
        <f>IFERROR(VLOOKUP(_xlfn.NUMBERVALUE($A133),PKRFP1!$A:$I,5,FALSE),"N/A")</f>
        <v>5</v>
      </c>
      <c r="I133">
        <f>IF(AND(ISNUMBER(Points_Table[[#This Row],[May 2019 NRI]]),ISNUMBER(Points_Table[[#This Row],[2008 NRC]]),OR(H133&lt;=4,G133&gt;=$T$17)),1,0)</f>
        <v>0</v>
      </c>
      <c r="J133">
        <f t="shared" si="8"/>
        <v>0</v>
      </c>
      <c r="K133">
        <f t="shared" si="9"/>
        <v>1</v>
      </c>
      <c r="L133" s="90">
        <f>Points_Table[[#This Row],[Ec Dis Points]]+Points_Table[[#This Row],[ELL Points]]</f>
        <v>1</v>
      </c>
      <c r="M133">
        <f>IFERROR(VLOOKUP(_xlfn.NUMBERVALUE($A133),PKRFP1!$A:$L,12,FALSE),"N/A")</f>
        <v>1</v>
      </c>
      <c r="N133" s="88">
        <f t="shared" si="11"/>
        <v>3</v>
      </c>
      <c r="O133" s="94">
        <f>IFERROR(VLOOKUP(_xlfn.NUMBERVALUE($A133),'% Served'!$A:$L,12,FALSE),"N/A")</f>
        <v>0.98148148148148151</v>
      </c>
      <c r="P133" s="90">
        <f>INDEX('Need Points'!$T$21:$T$26,IF(Points_Table[[#This Row],[% Served 3yr Average]]="N/A",6,MATCH(Points_Table[[#This Row],[% Served 3yr Average]],'Need Points'!$S$21:$S$26,1)+1))</f>
        <v>5</v>
      </c>
    </row>
    <row r="134" spans="1:16" x14ac:dyDescent="0.25">
      <c r="A134" t="str">
        <f t="shared" si="10"/>
        <v>140201</v>
      </c>
      <c r="B134" s="68" t="s">
        <v>2209</v>
      </c>
      <c r="C134" s="71" t="s">
        <v>1149</v>
      </c>
      <c r="D134" s="69">
        <v>2018</v>
      </c>
      <c r="E134" s="69">
        <v>6</v>
      </c>
      <c r="F134" s="69">
        <v>33</v>
      </c>
      <c r="G134">
        <f>IFERROR(VLOOKUP(_xlfn.NUMBERVALUE($A134),PKRFP1!$A:$I,6,FALSE),"N/A")</f>
        <v>0.45400000000000001</v>
      </c>
      <c r="H134">
        <f>IFERROR(VLOOKUP(_xlfn.NUMBERVALUE($A134),PKRFP1!$A:$I,5,FALSE),"N/A")</f>
        <v>5</v>
      </c>
      <c r="I134">
        <f>IF(AND(ISNUMBER(Points_Table[[#This Row],[May 2019 NRI]]),ISNUMBER(Points_Table[[#This Row],[2008 NRC]]),OR(H134&lt;=4,G134&gt;=$T$17)),1,0)</f>
        <v>0</v>
      </c>
      <c r="J134">
        <f t="shared" si="8"/>
        <v>1</v>
      </c>
      <c r="K134">
        <f t="shared" si="9"/>
        <v>1</v>
      </c>
      <c r="L134" s="90">
        <f>Points_Table[[#This Row],[Ec Dis Points]]+Points_Table[[#This Row],[ELL Points]]</f>
        <v>2</v>
      </c>
      <c r="M134">
        <f>IFERROR(VLOOKUP(_xlfn.NUMBERVALUE($A134),PKRFP1!$A:$L,12,FALSE),"N/A")</f>
        <v>1</v>
      </c>
      <c r="N134" s="88">
        <f t="shared" si="11"/>
        <v>3</v>
      </c>
      <c r="O134" s="94">
        <f>IFERROR(VLOOKUP(_xlfn.NUMBERVALUE($A134),'% Served'!$A:$L,12,FALSE),"N/A")</f>
        <v>0.985611510791367</v>
      </c>
      <c r="P134" s="90">
        <f>INDEX('Need Points'!$T$21:$T$26,IF(Points_Table[[#This Row],[% Served 3yr Average]]="N/A",6,MATCH(Points_Table[[#This Row],[% Served 3yr Average]],'Need Points'!$S$21:$S$26,1)+1))</f>
        <v>5</v>
      </c>
    </row>
    <row r="135" spans="1:16" x14ac:dyDescent="0.25">
      <c r="A135" t="str">
        <f t="shared" si="10"/>
        <v>140203</v>
      </c>
      <c r="B135" s="68" t="s">
        <v>2210</v>
      </c>
      <c r="C135" s="71" t="s">
        <v>1410</v>
      </c>
      <c r="D135" s="69">
        <v>2018</v>
      </c>
      <c r="E135" s="69">
        <v>3</v>
      </c>
      <c r="F135" s="69">
        <v>17</v>
      </c>
      <c r="G135">
        <f>IFERROR(VLOOKUP(_xlfn.NUMBERVALUE($A135),PKRFP1!$A:$I,6,FALSE),"N/A")</f>
        <v>0.23</v>
      </c>
      <c r="H135">
        <f>IFERROR(VLOOKUP(_xlfn.NUMBERVALUE($A135),PKRFP1!$A:$I,5,FALSE),"N/A")</f>
        <v>5</v>
      </c>
      <c r="I135">
        <f>IF(AND(ISNUMBER(Points_Table[[#This Row],[May 2019 NRI]]),ISNUMBER(Points_Table[[#This Row],[2008 NRC]]),OR(H135&lt;=4,G135&gt;=$T$17)),1,0)</f>
        <v>0</v>
      </c>
      <c r="J135">
        <f t="shared" si="8"/>
        <v>0</v>
      </c>
      <c r="K135">
        <f t="shared" si="9"/>
        <v>1</v>
      </c>
      <c r="L135" s="90">
        <f>Points_Table[[#This Row],[Ec Dis Points]]+Points_Table[[#This Row],[ELL Points]]</f>
        <v>1</v>
      </c>
      <c r="M135">
        <f>IFERROR(VLOOKUP(_xlfn.NUMBERVALUE($A135),PKRFP1!$A:$L,12,FALSE),"N/A")</f>
        <v>1</v>
      </c>
      <c r="N135" s="88">
        <f t="shared" si="11"/>
        <v>3</v>
      </c>
      <c r="O135" s="94">
        <f>IFERROR(VLOOKUP(_xlfn.NUMBERVALUE($A135),'% Served'!$A:$L,12,FALSE),"N/A")</f>
        <v>1</v>
      </c>
      <c r="P135" s="90">
        <f>INDEX('Need Points'!$T$21:$T$26,IF(Points_Table[[#This Row],[% Served 3yr Average]]="N/A",6,MATCH(Points_Table[[#This Row],[% Served 3yr Average]],'Need Points'!$S$21:$S$26,1)+1))</f>
        <v>5</v>
      </c>
    </row>
    <row r="136" spans="1:16" x14ac:dyDescent="0.25">
      <c r="A136" t="str">
        <f t="shared" si="10"/>
        <v>140207</v>
      </c>
      <c r="B136" s="68" t="s">
        <v>2211</v>
      </c>
      <c r="C136" s="71" t="s">
        <v>1376</v>
      </c>
      <c r="D136" s="69">
        <v>2018</v>
      </c>
      <c r="E136" s="69">
        <v>6</v>
      </c>
      <c r="F136" s="69">
        <v>54</v>
      </c>
      <c r="G136">
        <f>IFERROR(VLOOKUP(_xlfn.NUMBERVALUE($A136),PKRFP1!$A:$I,6,FALSE),"N/A")</f>
        <v>0.78200000000000003</v>
      </c>
      <c r="H136">
        <f>IFERROR(VLOOKUP(_xlfn.NUMBERVALUE($A136),PKRFP1!$A:$I,5,FALSE),"N/A")</f>
        <v>5</v>
      </c>
      <c r="I136">
        <f>IF(AND(ISNUMBER(Points_Table[[#This Row],[May 2019 NRI]]),ISNUMBER(Points_Table[[#This Row],[2008 NRC]]),OR(H136&lt;=4,G136&gt;=$T$17)),1,0)</f>
        <v>1</v>
      </c>
      <c r="J136">
        <f t="shared" si="8"/>
        <v>1</v>
      </c>
      <c r="K136">
        <f t="shared" si="9"/>
        <v>2</v>
      </c>
      <c r="L136" s="90">
        <f>Points_Table[[#This Row],[Ec Dis Points]]+Points_Table[[#This Row],[ELL Points]]</f>
        <v>3</v>
      </c>
      <c r="M136">
        <f>IFERROR(VLOOKUP(_xlfn.NUMBERVALUE($A136),PKRFP1!$A:$L,12,FALSE),"N/A")</f>
        <v>1</v>
      </c>
      <c r="N136" s="88">
        <f t="shared" si="11"/>
        <v>2</v>
      </c>
      <c r="O136" s="94">
        <f>IFERROR(VLOOKUP(_xlfn.NUMBERVALUE($A136),'% Served'!$A:$L,12,FALSE),"N/A")</f>
        <v>0.99724517906336096</v>
      </c>
      <c r="P136" s="90">
        <f>INDEX('Need Points'!$T$21:$T$26,IF(Points_Table[[#This Row],[% Served 3yr Average]]="N/A",6,MATCH(Points_Table[[#This Row],[% Served 3yr Average]],'Need Points'!$S$21:$S$26,1)+1))</f>
        <v>5</v>
      </c>
    </row>
    <row r="137" spans="1:16" x14ac:dyDescent="0.25">
      <c r="A137" t="str">
        <f t="shared" si="10"/>
        <v>140301</v>
      </c>
      <c r="B137" s="68" t="s">
        <v>2212</v>
      </c>
      <c r="C137" s="71" t="s">
        <v>1191</v>
      </c>
      <c r="D137" s="69">
        <v>2018</v>
      </c>
      <c r="E137" s="69">
        <v>0</v>
      </c>
      <c r="F137" s="69">
        <v>16</v>
      </c>
      <c r="G137">
        <f>IFERROR(VLOOKUP(_xlfn.NUMBERVALUE($A137),PKRFP1!$A:$I,6,FALSE),"N/A")</f>
        <v>0.17399999999999999</v>
      </c>
      <c r="H137">
        <f>IFERROR(VLOOKUP(_xlfn.NUMBERVALUE($A137),PKRFP1!$A:$I,5,FALSE),"N/A")</f>
        <v>6</v>
      </c>
      <c r="I137">
        <f>IF(AND(ISNUMBER(Points_Table[[#This Row],[May 2019 NRI]]),ISNUMBER(Points_Table[[#This Row],[2008 NRC]]),OR(H137&lt;=4,G137&gt;=$T$17)),1,0)</f>
        <v>0</v>
      </c>
      <c r="J137">
        <f t="shared" si="8"/>
        <v>0</v>
      </c>
      <c r="K137">
        <f t="shared" si="9"/>
        <v>1</v>
      </c>
      <c r="L137" s="90">
        <f>Points_Table[[#This Row],[Ec Dis Points]]+Points_Table[[#This Row],[ELL Points]]</f>
        <v>1</v>
      </c>
      <c r="M137">
        <f>IFERROR(VLOOKUP(_xlfn.NUMBERVALUE($A137),PKRFP1!$A:$L,12,FALSE),"N/A")</f>
        <v>0</v>
      </c>
      <c r="N137" s="88">
        <f t="shared" si="11"/>
        <v>3</v>
      </c>
      <c r="O137" s="94" t="str">
        <f>IFERROR(VLOOKUP(_xlfn.NUMBERVALUE($A137),'% Served'!$A:$L,12,FALSE),"N/A")</f>
        <v>N/A</v>
      </c>
      <c r="P137" s="90">
        <f>INDEX('Need Points'!$T$21:$T$26,IF(Points_Table[[#This Row],[% Served 3yr Average]]="N/A",6,MATCH(Points_Table[[#This Row],[% Served 3yr Average]],'Need Points'!$S$21:$S$26,1)+1))</f>
        <v>5</v>
      </c>
    </row>
    <row r="138" spans="1:16" x14ac:dyDescent="0.25">
      <c r="A138" t="str">
        <f t="shared" si="10"/>
        <v>140600</v>
      </c>
      <c r="B138" s="68" t="s">
        <v>2213</v>
      </c>
      <c r="C138" s="71" t="s">
        <v>769</v>
      </c>
      <c r="D138" s="69">
        <v>2018</v>
      </c>
      <c r="E138" s="69">
        <v>18</v>
      </c>
      <c r="F138" s="69">
        <v>82</v>
      </c>
      <c r="G138">
        <f>IFERROR(VLOOKUP(_xlfn.NUMBERVALUE($A138),PKRFP1!$A:$I,6,FALSE),"N/A")</f>
        <v>4.8380000000000001</v>
      </c>
      <c r="H138">
        <f>IFERROR(VLOOKUP(_xlfn.NUMBERVALUE($A138),PKRFP1!$A:$I,5,FALSE),"N/A")</f>
        <v>2</v>
      </c>
      <c r="I138">
        <f>IF(AND(ISNUMBER(Points_Table[[#This Row],[May 2019 NRI]]),ISNUMBER(Points_Table[[#This Row],[2008 NRC]]),OR(H138&lt;=4,G138&gt;=$T$17)),1,0)</f>
        <v>1</v>
      </c>
      <c r="J138">
        <f t="shared" si="8"/>
        <v>2</v>
      </c>
      <c r="K138">
        <f t="shared" si="9"/>
        <v>3</v>
      </c>
      <c r="L138" s="90">
        <f>Points_Table[[#This Row],[Ec Dis Points]]+Points_Table[[#This Row],[ELL Points]]</f>
        <v>5</v>
      </c>
      <c r="M138">
        <f>IFERROR(VLOOKUP(_xlfn.NUMBERVALUE($A138),PKRFP1!$A:$L,12,FALSE),"N/A")</f>
        <v>1</v>
      </c>
      <c r="N138" s="88">
        <f t="shared" si="11"/>
        <v>2</v>
      </c>
      <c r="O138" s="94">
        <f>IFERROR(VLOOKUP(_xlfn.NUMBERVALUE($A138),'% Served'!$A:$L,12,FALSE),"N/A")</f>
        <v>1</v>
      </c>
      <c r="P138" s="90">
        <f>INDEX('Need Points'!$T$21:$T$26,IF(Points_Table[[#This Row],[% Served 3yr Average]]="N/A",6,MATCH(Points_Table[[#This Row],[% Served 3yr Average]],'Need Points'!$S$21:$S$26,1)+1))</f>
        <v>5</v>
      </c>
    </row>
    <row r="139" spans="1:16" x14ac:dyDescent="0.25">
      <c r="A139" t="str">
        <f t="shared" si="10"/>
        <v>140701</v>
      </c>
      <c r="B139" s="68" t="s">
        <v>2214</v>
      </c>
      <c r="C139" s="71" t="s">
        <v>796</v>
      </c>
      <c r="D139" s="69">
        <v>2018</v>
      </c>
      <c r="E139" s="69">
        <v>4</v>
      </c>
      <c r="F139" s="69">
        <v>66</v>
      </c>
      <c r="G139">
        <f>IFERROR(VLOOKUP(_xlfn.NUMBERVALUE($A139),PKRFP1!$A:$I,6,FALSE),"N/A")</f>
        <v>1.218</v>
      </c>
      <c r="H139">
        <f>IFERROR(VLOOKUP(_xlfn.NUMBERVALUE($A139),PKRFP1!$A:$I,5,FALSE),"N/A")</f>
        <v>5</v>
      </c>
      <c r="I139">
        <f>IF(AND(ISNUMBER(Points_Table[[#This Row],[May 2019 NRI]]),ISNUMBER(Points_Table[[#This Row],[2008 NRC]]),OR(H139&lt;=4,G139&gt;=$T$17)),1,0)</f>
        <v>1</v>
      </c>
      <c r="J139">
        <f t="shared" si="8"/>
        <v>0</v>
      </c>
      <c r="K139">
        <f t="shared" si="9"/>
        <v>2</v>
      </c>
      <c r="L139" s="90">
        <f>Points_Table[[#This Row],[Ec Dis Points]]+Points_Table[[#This Row],[ELL Points]]</f>
        <v>2</v>
      </c>
      <c r="M139">
        <f>IFERROR(VLOOKUP(_xlfn.NUMBERVALUE($A139),PKRFP1!$A:$L,12,FALSE),"N/A")</f>
        <v>1</v>
      </c>
      <c r="N139" s="88">
        <f t="shared" si="11"/>
        <v>2</v>
      </c>
      <c r="O139" s="94">
        <f>IFERROR(VLOOKUP(_xlfn.NUMBERVALUE($A139),'% Served'!$A:$L,12,FALSE),"N/A")</f>
        <v>1</v>
      </c>
      <c r="P139" s="90">
        <f>INDEX('Need Points'!$T$21:$T$26,IF(Points_Table[[#This Row],[% Served 3yr Average]]="N/A",6,MATCH(Points_Table[[#This Row],[% Served 3yr Average]],'Need Points'!$S$21:$S$26,1)+1))</f>
        <v>5</v>
      </c>
    </row>
    <row r="140" spans="1:16" x14ac:dyDescent="0.25">
      <c r="A140" t="str">
        <f t="shared" si="10"/>
        <v>140702</v>
      </c>
      <c r="B140" s="68" t="s">
        <v>2215</v>
      </c>
      <c r="C140" s="71" t="s">
        <v>797</v>
      </c>
      <c r="D140" s="69">
        <v>2018</v>
      </c>
      <c r="E140" s="69">
        <v>6</v>
      </c>
      <c r="F140" s="69">
        <v>56</v>
      </c>
      <c r="G140">
        <f>IFERROR(VLOOKUP(_xlfn.NUMBERVALUE($A140),PKRFP1!$A:$I,6,FALSE),"N/A")</f>
        <v>1.1499999999999999</v>
      </c>
      <c r="H140">
        <f>IFERROR(VLOOKUP(_xlfn.NUMBERVALUE($A140),PKRFP1!$A:$I,5,FALSE),"N/A")</f>
        <v>5</v>
      </c>
      <c r="I140">
        <f>IF(AND(ISNUMBER(Points_Table[[#This Row],[May 2019 NRI]]),ISNUMBER(Points_Table[[#This Row],[2008 NRC]]),OR(H140&lt;=4,G140&gt;=$T$17)),1,0)</f>
        <v>1</v>
      </c>
      <c r="J140">
        <f t="shared" si="8"/>
        <v>1</v>
      </c>
      <c r="K140">
        <f t="shared" si="9"/>
        <v>2</v>
      </c>
      <c r="L140" s="90">
        <f>Points_Table[[#This Row],[Ec Dis Points]]+Points_Table[[#This Row],[ELL Points]]</f>
        <v>3</v>
      </c>
      <c r="M140">
        <f>IFERROR(VLOOKUP(_xlfn.NUMBERVALUE($A140),PKRFP1!$A:$L,12,FALSE),"N/A")</f>
        <v>1</v>
      </c>
      <c r="N140" s="88">
        <f t="shared" si="11"/>
        <v>2</v>
      </c>
      <c r="O140" s="94">
        <f>IFERROR(VLOOKUP(_xlfn.NUMBERVALUE($A140),'% Served'!$A:$L,12,FALSE),"N/A")</f>
        <v>1</v>
      </c>
      <c r="P140" s="90">
        <f>INDEX('Need Points'!$T$21:$T$26,IF(Points_Table[[#This Row],[% Served 3yr Average]]="N/A",6,MATCH(Points_Table[[#This Row],[% Served 3yr Average]],'Need Points'!$S$21:$S$26,1)+1))</f>
        <v>5</v>
      </c>
    </row>
    <row r="141" spans="1:16" x14ac:dyDescent="0.25">
      <c r="A141" t="str">
        <f t="shared" si="10"/>
        <v>140703</v>
      </c>
      <c r="B141" s="68" t="s">
        <v>2216</v>
      </c>
      <c r="C141" s="71" t="s">
        <v>804</v>
      </c>
      <c r="D141" s="69">
        <v>2018</v>
      </c>
      <c r="E141" s="69">
        <v>4</v>
      </c>
      <c r="F141" s="69">
        <v>64</v>
      </c>
      <c r="G141">
        <f>IFERROR(VLOOKUP(_xlfn.NUMBERVALUE($A141),PKRFP1!$A:$I,6,FALSE),"N/A")</f>
        <v>1.5309999999999999</v>
      </c>
      <c r="H141">
        <f>IFERROR(VLOOKUP(_xlfn.NUMBERVALUE($A141),PKRFP1!$A:$I,5,FALSE),"N/A")</f>
        <v>5</v>
      </c>
      <c r="I141">
        <f>IF(AND(ISNUMBER(Points_Table[[#This Row],[May 2019 NRI]]),ISNUMBER(Points_Table[[#This Row],[2008 NRC]]),OR(H141&lt;=4,G141&gt;=$T$17)),1,0)</f>
        <v>1</v>
      </c>
      <c r="J141">
        <f t="shared" si="8"/>
        <v>0</v>
      </c>
      <c r="K141">
        <f t="shared" si="9"/>
        <v>2</v>
      </c>
      <c r="L141" s="90">
        <f>Points_Table[[#This Row],[Ec Dis Points]]+Points_Table[[#This Row],[ELL Points]]</f>
        <v>2</v>
      </c>
      <c r="M141">
        <f>IFERROR(VLOOKUP(_xlfn.NUMBERVALUE($A141),PKRFP1!$A:$L,12,FALSE),"N/A")</f>
        <v>1</v>
      </c>
      <c r="N141" s="88">
        <f t="shared" si="11"/>
        <v>2</v>
      </c>
      <c r="O141" s="94">
        <f>IFERROR(VLOOKUP(_xlfn.NUMBERVALUE($A141),'% Served'!$A:$L,12,FALSE),"N/A")</f>
        <v>1</v>
      </c>
      <c r="P141" s="90">
        <f>INDEX('Need Points'!$T$21:$T$26,IF(Points_Table[[#This Row],[% Served 3yr Average]]="N/A",6,MATCH(Points_Table[[#This Row],[% Served 3yr Average]],'Need Points'!$S$21:$S$26,1)+1))</f>
        <v>5</v>
      </c>
    </row>
    <row r="142" spans="1:16" x14ac:dyDescent="0.25">
      <c r="A142" t="str">
        <f t="shared" si="10"/>
        <v>140707</v>
      </c>
      <c r="B142" s="68" t="s">
        <v>2217</v>
      </c>
      <c r="C142" s="71" t="s">
        <v>824</v>
      </c>
      <c r="D142" s="69">
        <v>2018</v>
      </c>
      <c r="E142" s="69">
        <v>1</v>
      </c>
      <c r="F142" s="69">
        <v>48</v>
      </c>
      <c r="G142">
        <f>IFERROR(VLOOKUP(_xlfn.NUMBERVALUE($A142),PKRFP1!$A:$I,6,FALSE),"N/A")</f>
        <v>1.0149999999999999</v>
      </c>
      <c r="H142">
        <f>IFERROR(VLOOKUP(_xlfn.NUMBERVALUE($A142),PKRFP1!$A:$I,5,FALSE),"N/A")</f>
        <v>5</v>
      </c>
      <c r="I142">
        <f>IF(AND(ISNUMBER(Points_Table[[#This Row],[May 2019 NRI]]),ISNUMBER(Points_Table[[#This Row],[2008 NRC]]),OR(H142&lt;=4,G142&gt;=$T$17)),1,0)</f>
        <v>1</v>
      </c>
      <c r="J142">
        <f t="shared" si="8"/>
        <v>0</v>
      </c>
      <c r="K142">
        <f t="shared" si="9"/>
        <v>1</v>
      </c>
      <c r="L142" s="90">
        <f>Points_Table[[#This Row],[Ec Dis Points]]+Points_Table[[#This Row],[ELL Points]]</f>
        <v>1</v>
      </c>
      <c r="M142">
        <f>IFERROR(VLOOKUP(_xlfn.NUMBERVALUE($A142),PKRFP1!$A:$L,12,FALSE),"N/A")</f>
        <v>1</v>
      </c>
      <c r="N142" s="88">
        <f t="shared" si="11"/>
        <v>2</v>
      </c>
      <c r="O142" s="94">
        <f>IFERROR(VLOOKUP(_xlfn.NUMBERVALUE($A142),'% Served'!$A:$L,12,FALSE),"N/A")</f>
        <v>1</v>
      </c>
      <c r="P142" s="90">
        <f>INDEX('Need Points'!$T$21:$T$26,IF(Points_Table[[#This Row],[% Served 3yr Average]]="N/A",6,MATCH(Points_Table[[#This Row],[% Served 3yr Average]],'Need Points'!$S$21:$S$26,1)+1))</f>
        <v>5</v>
      </c>
    </row>
    <row r="143" spans="1:16" x14ac:dyDescent="0.25">
      <c r="A143" t="str">
        <f t="shared" si="10"/>
        <v>140709</v>
      </c>
      <c r="B143" s="68" t="s">
        <v>2218</v>
      </c>
      <c r="C143" s="71" t="s">
        <v>798</v>
      </c>
      <c r="D143" s="69">
        <v>2018</v>
      </c>
      <c r="E143" s="69">
        <v>2</v>
      </c>
      <c r="F143" s="69">
        <v>63</v>
      </c>
      <c r="G143">
        <f>IFERROR(VLOOKUP(_xlfn.NUMBERVALUE($A143),PKRFP1!$A:$I,6,FALSE),"N/A")</f>
        <v>1.4379999999999999</v>
      </c>
      <c r="H143">
        <f>IFERROR(VLOOKUP(_xlfn.NUMBERVALUE($A143),PKRFP1!$A:$I,5,FALSE),"N/A")</f>
        <v>3</v>
      </c>
      <c r="I143">
        <f>IF(AND(ISNUMBER(Points_Table[[#This Row],[May 2019 NRI]]),ISNUMBER(Points_Table[[#This Row],[2008 NRC]]),OR(H143&lt;=4,G143&gt;=$T$17)),1,0)</f>
        <v>1</v>
      </c>
      <c r="J143">
        <f t="shared" si="8"/>
        <v>0</v>
      </c>
      <c r="K143">
        <f t="shared" si="9"/>
        <v>2</v>
      </c>
      <c r="L143" s="90">
        <f>Points_Table[[#This Row],[Ec Dis Points]]+Points_Table[[#This Row],[ELL Points]]</f>
        <v>2</v>
      </c>
      <c r="M143">
        <f>IFERROR(VLOOKUP(_xlfn.NUMBERVALUE($A143),PKRFP1!$A:$L,12,FALSE),"N/A")</f>
        <v>1</v>
      </c>
      <c r="N143" s="88">
        <f t="shared" si="11"/>
        <v>2</v>
      </c>
      <c r="O143" s="94">
        <f>IFERROR(VLOOKUP(_xlfn.NUMBERVALUE($A143),'% Served'!$A:$L,12,FALSE),"N/A")</f>
        <v>0.98148148148148151</v>
      </c>
      <c r="P143" s="90">
        <f>INDEX('Need Points'!$T$21:$T$26,IF(Points_Table[[#This Row],[% Served 3yr Average]]="N/A",6,MATCH(Points_Table[[#This Row],[% Served 3yr Average]],'Need Points'!$S$21:$S$26,1)+1))</f>
        <v>5</v>
      </c>
    </row>
    <row r="144" spans="1:16" x14ac:dyDescent="0.25">
      <c r="A144" t="str">
        <f t="shared" si="10"/>
        <v>140801</v>
      </c>
      <c r="B144" s="68" t="s">
        <v>2219</v>
      </c>
      <c r="C144" s="71" t="s">
        <v>1182</v>
      </c>
      <c r="D144" s="69">
        <v>2018</v>
      </c>
      <c r="E144" s="69">
        <v>0</v>
      </c>
      <c r="F144" s="69">
        <v>13</v>
      </c>
      <c r="G144">
        <f>IFERROR(VLOOKUP(_xlfn.NUMBERVALUE($A144),PKRFP1!$A:$I,6,FALSE),"N/A")</f>
        <v>0.123</v>
      </c>
      <c r="H144">
        <f>IFERROR(VLOOKUP(_xlfn.NUMBERVALUE($A144),PKRFP1!$A:$I,5,FALSE),"N/A")</f>
        <v>6</v>
      </c>
      <c r="I144">
        <f>IF(AND(ISNUMBER(Points_Table[[#This Row],[May 2019 NRI]]),ISNUMBER(Points_Table[[#This Row],[2008 NRC]]),OR(H144&lt;=4,G144&gt;=$T$17)),1,0)</f>
        <v>0</v>
      </c>
      <c r="J144">
        <f t="shared" si="8"/>
        <v>0</v>
      </c>
      <c r="K144">
        <f t="shared" si="9"/>
        <v>1</v>
      </c>
      <c r="L144" s="90">
        <f>Points_Table[[#This Row],[Ec Dis Points]]+Points_Table[[#This Row],[ELL Points]]</f>
        <v>1</v>
      </c>
      <c r="M144">
        <f>IFERROR(VLOOKUP(_xlfn.NUMBERVALUE($A144),PKRFP1!$A:$L,12,FALSE),"N/A")</f>
        <v>1</v>
      </c>
      <c r="N144" s="88">
        <f t="shared" si="11"/>
        <v>3</v>
      </c>
      <c r="O144" s="94">
        <f>IFERROR(VLOOKUP(_xlfn.NUMBERVALUE($A144),'% Served'!$A:$L,12,FALSE),"N/A")</f>
        <v>1</v>
      </c>
      <c r="P144" s="90">
        <f>INDEX('Need Points'!$T$21:$T$26,IF(Points_Table[[#This Row],[% Served 3yr Average]]="N/A",6,MATCH(Points_Table[[#This Row],[% Served 3yr Average]],'Need Points'!$S$21:$S$26,1)+1))</f>
        <v>5</v>
      </c>
    </row>
    <row r="145" spans="1:16" x14ac:dyDescent="0.25">
      <c r="A145" t="str">
        <f t="shared" si="10"/>
        <v>141101</v>
      </c>
      <c r="B145" s="68" t="s">
        <v>2220</v>
      </c>
      <c r="C145" s="71" t="s">
        <v>1087</v>
      </c>
      <c r="D145" s="69">
        <v>2018</v>
      </c>
      <c r="E145" s="69">
        <v>0</v>
      </c>
      <c r="F145" s="69">
        <v>38</v>
      </c>
      <c r="G145">
        <f>IFERROR(VLOOKUP(_xlfn.NUMBERVALUE($A145),PKRFP1!$A:$I,6,FALSE),"N/A")</f>
        <v>1.3979999999999999</v>
      </c>
      <c r="H145">
        <f>IFERROR(VLOOKUP(_xlfn.NUMBERVALUE($A145),PKRFP1!$A:$I,5,FALSE),"N/A")</f>
        <v>5</v>
      </c>
      <c r="I145">
        <f>IF(AND(ISNUMBER(Points_Table[[#This Row],[May 2019 NRI]]),ISNUMBER(Points_Table[[#This Row],[2008 NRC]]),OR(H145&lt;=4,G145&gt;=$T$17)),1,0)</f>
        <v>1</v>
      </c>
      <c r="J145">
        <f t="shared" si="8"/>
        <v>0</v>
      </c>
      <c r="K145">
        <f t="shared" si="9"/>
        <v>1</v>
      </c>
      <c r="L145" s="90">
        <f>Points_Table[[#This Row],[Ec Dis Points]]+Points_Table[[#This Row],[ELL Points]]</f>
        <v>1</v>
      </c>
      <c r="M145">
        <f>IFERROR(VLOOKUP(_xlfn.NUMBERVALUE($A145),PKRFP1!$A:$L,12,FALSE),"N/A")</f>
        <v>1</v>
      </c>
      <c r="N145" s="88">
        <f t="shared" si="11"/>
        <v>2</v>
      </c>
      <c r="O145" s="94">
        <f>IFERROR(VLOOKUP(_xlfn.NUMBERVALUE($A145),'% Served'!$A:$L,12,FALSE),"N/A")</f>
        <v>1</v>
      </c>
      <c r="P145" s="90">
        <f>INDEX('Need Points'!$T$21:$T$26,IF(Points_Table[[#This Row],[% Served 3yr Average]]="N/A",6,MATCH(Points_Table[[#This Row],[% Served 3yr Average]],'Need Points'!$S$21:$S$26,1)+1))</f>
        <v>5</v>
      </c>
    </row>
    <row r="146" spans="1:16" x14ac:dyDescent="0.25">
      <c r="A146" t="str">
        <f t="shared" si="10"/>
        <v>141201</v>
      </c>
      <c r="B146" s="68" t="s">
        <v>2221</v>
      </c>
      <c r="C146" s="71" t="s">
        <v>1202</v>
      </c>
      <c r="D146" s="69">
        <v>2018</v>
      </c>
      <c r="E146" s="69">
        <v>0</v>
      </c>
      <c r="F146" s="69">
        <v>23</v>
      </c>
      <c r="G146">
        <f>IFERROR(VLOOKUP(_xlfn.NUMBERVALUE($A146),PKRFP1!$A:$I,6,FALSE),"N/A")</f>
        <v>0.64700000000000002</v>
      </c>
      <c r="H146">
        <f>IFERROR(VLOOKUP(_xlfn.NUMBERVALUE($A146),PKRFP1!$A:$I,5,FALSE),"N/A")</f>
        <v>5</v>
      </c>
      <c r="I146">
        <f>IF(AND(ISNUMBER(Points_Table[[#This Row],[May 2019 NRI]]),ISNUMBER(Points_Table[[#This Row],[2008 NRC]]),OR(H146&lt;=4,G146&gt;=$T$17)),1,0)</f>
        <v>0</v>
      </c>
      <c r="J146">
        <f t="shared" si="8"/>
        <v>0</v>
      </c>
      <c r="K146">
        <f t="shared" si="9"/>
        <v>1</v>
      </c>
      <c r="L146" s="90">
        <f>Points_Table[[#This Row],[Ec Dis Points]]+Points_Table[[#This Row],[ELL Points]]</f>
        <v>1</v>
      </c>
      <c r="M146">
        <f>IFERROR(VLOOKUP(_xlfn.NUMBERVALUE($A146),PKRFP1!$A:$L,12,FALSE),"N/A")</f>
        <v>1</v>
      </c>
      <c r="N146" s="88">
        <f t="shared" si="11"/>
        <v>3</v>
      </c>
      <c r="O146" s="94">
        <f>IFERROR(VLOOKUP(_xlfn.NUMBERVALUE($A146),'% Served'!$A:$L,12,FALSE),"N/A")</f>
        <v>1</v>
      </c>
      <c r="P146" s="90">
        <f>INDEX('Need Points'!$T$21:$T$26,IF(Points_Table[[#This Row],[% Served 3yr Average]]="N/A",6,MATCH(Points_Table[[#This Row],[% Served 3yr Average]],'Need Points'!$S$21:$S$26,1)+1))</f>
        <v>5</v>
      </c>
    </row>
    <row r="147" spans="1:16" x14ac:dyDescent="0.25">
      <c r="A147" t="str">
        <f t="shared" si="10"/>
        <v>141301</v>
      </c>
      <c r="B147" s="68" t="s">
        <v>2222</v>
      </c>
      <c r="C147" s="71" t="s">
        <v>1250</v>
      </c>
      <c r="D147" s="69">
        <v>2018</v>
      </c>
      <c r="E147" s="69">
        <v>0</v>
      </c>
      <c r="F147" s="69">
        <v>21</v>
      </c>
      <c r="G147">
        <f>IFERROR(VLOOKUP(_xlfn.NUMBERVALUE($A147),PKRFP1!$A:$I,6,FALSE),"N/A")</f>
        <v>0.26200000000000001</v>
      </c>
      <c r="H147">
        <f>IFERROR(VLOOKUP(_xlfn.NUMBERVALUE($A147),PKRFP1!$A:$I,5,FALSE),"N/A")</f>
        <v>5</v>
      </c>
      <c r="I147">
        <f>IF(AND(ISNUMBER(Points_Table[[#This Row],[May 2019 NRI]]),ISNUMBER(Points_Table[[#This Row],[2008 NRC]]),OR(H147&lt;=4,G147&gt;=$T$17)),1,0)</f>
        <v>0</v>
      </c>
      <c r="J147">
        <f t="shared" si="8"/>
        <v>0</v>
      </c>
      <c r="K147">
        <f t="shared" si="9"/>
        <v>1</v>
      </c>
      <c r="L147" s="90">
        <f>Points_Table[[#This Row],[Ec Dis Points]]+Points_Table[[#This Row],[ELL Points]]</f>
        <v>1</v>
      </c>
      <c r="M147">
        <f>IFERROR(VLOOKUP(_xlfn.NUMBERVALUE($A147),PKRFP1!$A:$L,12,FALSE),"N/A")</f>
        <v>0</v>
      </c>
      <c r="N147" s="88">
        <f t="shared" si="11"/>
        <v>3</v>
      </c>
      <c r="O147" s="94" t="str">
        <f>IFERROR(VLOOKUP(_xlfn.NUMBERVALUE($A147),'% Served'!$A:$L,12,FALSE),"N/A")</f>
        <v>N/A</v>
      </c>
      <c r="P147" s="90">
        <f>INDEX('Need Points'!$T$21:$T$26,IF(Points_Table[[#This Row],[% Served 3yr Average]]="N/A",6,MATCH(Points_Table[[#This Row],[% Served 3yr Average]],'Need Points'!$S$21:$S$26,1)+1))</f>
        <v>5</v>
      </c>
    </row>
    <row r="148" spans="1:16" x14ac:dyDescent="0.25">
      <c r="A148" t="str">
        <f t="shared" si="10"/>
        <v>141401</v>
      </c>
      <c r="B148" s="68" t="s">
        <v>2223</v>
      </c>
      <c r="C148" s="71" t="s">
        <v>848</v>
      </c>
      <c r="D148" s="69">
        <v>2018</v>
      </c>
      <c r="E148" s="69">
        <v>0</v>
      </c>
      <c r="F148" s="69">
        <v>52</v>
      </c>
      <c r="G148">
        <f>IFERROR(VLOOKUP(_xlfn.NUMBERVALUE($A148),PKRFP1!$A:$I,6,FALSE),"N/A")</f>
        <v>1.181</v>
      </c>
      <c r="H148">
        <f>IFERROR(VLOOKUP(_xlfn.NUMBERVALUE($A148),PKRFP1!$A:$I,5,FALSE),"N/A")</f>
        <v>5</v>
      </c>
      <c r="I148">
        <f>IF(AND(ISNUMBER(Points_Table[[#This Row],[May 2019 NRI]]),ISNUMBER(Points_Table[[#This Row],[2008 NRC]]),OR(H148&lt;=4,G148&gt;=$T$17)),1,0)</f>
        <v>1</v>
      </c>
      <c r="J148">
        <f t="shared" si="8"/>
        <v>0</v>
      </c>
      <c r="K148">
        <f t="shared" si="9"/>
        <v>2</v>
      </c>
      <c r="L148" s="90">
        <f>Points_Table[[#This Row],[Ec Dis Points]]+Points_Table[[#This Row],[ELL Points]]</f>
        <v>2</v>
      </c>
      <c r="M148">
        <f>IFERROR(VLOOKUP(_xlfn.NUMBERVALUE($A148),PKRFP1!$A:$L,12,FALSE),"N/A")</f>
        <v>1</v>
      </c>
      <c r="N148" s="88">
        <f t="shared" si="11"/>
        <v>2</v>
      </c>
      <c r="O148" s="94">
        <f>IFERROR(VLOOKUP(_xlfn.NUMBERVALUE($A148),'% Served'!$A:$L,12,FALSE),"N/A")</f>
        <v>1</v>
      </c>
      <c r="P148" s="90">
        <f>INDEX('Need Points'!$T$21:$T$26,IF(Points_Table[[#This Row],[% Served 3yr Average]]="N/A",6,MATCH(Points_Table[[#This Row],[% Served 3yr Average]],'Need Points'!$S$21:$S$26,1)+1))</f>
        <v>5</v>
      </c>
    </row>
    <row r="149" spans="1:16" x14ac:dyDescent="0.25">
      <c r="A149" t="str">
        <f t="shared" si="10"/>
        <v>141501</v>
      </c>
      <c r="B149" s="68" t="s">
        <v>2224</v>
      </c>
      <c r="C149" s="71" t="s">
        <v>1221</v>
      </c>
      <c r="D149" s="69">
        <v>2018</v>
      </c>
      <c r="E149" s="69">
        <v>2</v>
      </c>
      <c r="F149" s="69">
        <v>26</v>
      </c>
      <c r="G149">
        <f>IFERROR(VLOOKUP(_xlfn.NUMBERVALUE($A149),PKRFP1!$A:$I,6,FALSE),"N/A")</f>
        <v>0.40300000000000002</v>
      </c>
      <c r="H149">
        <f>IFERROR(VLOOKUP(_xlfn.NUMBERVALUE($A149),PKRFP1!$A:$I,5,FALSE),"N/A")</f>
        <v>5</v>
      </c>
      <c r="I149">
        <f>IF(AND(ISNUMBER(Points_Table[[#This Row],[May 2019 NRI]]),ISNUMBER(Points_Table[[#This Row],[2008 NRC]]),OR(H149&lt;=4,G149&gt;=$T$17)),1,0)</f>
        <v>0</v>
      </c>
      <c r="J149">
        <f t="shared" si="8"/>
        <v>0</v>
      </c>
      <c r="K149">
        <f t="shared" si="9"/>
        <v>1</v>
      </c>
      <c r="L149" s="90">
        <f>Points_Table[[#This Row],[Ec Dis Points]]+Points_Table[[#This Row],[ELL Points]]</f>
        <v>1</v>
      </c>
      <c r="M149">
        <f>IFERROR(VLOOKUP(_xlfn.NUMBERVALUE($A149),PKRFP1!$A:$L,12,FALSE),"N/A")</f>
        <v>1</v>
      </c>
      <c r="N149" s="88">
        <f t="shared" si="11"/>
        <v>3</v>
      </c>
      <c r="O149" s="94">
        <f>IFERROR(VLOOKUP(_xlfn.NUMBERVALUE($A149),'% Served'!$A:$L,12,FALSE),"N/A")</f>
        <v>1</v>
      </c>
      <c r="P149" s="90">
        <f>INDEX('Need Points'!$T$21:$T$26,IF(Points_Table[[#This Row],[% Served 3yr Average]]="N/A",6,MATCH(Points_Table[[#This Row],[% Served 3yr Average]],'Need Points'!$S$21:$S$26,1)+1))</f>
        <v>5</v>
      </c>
    </row>
    <row r="150" spans="1:16" x14ac:dyDescent="0.25">
      <c r="A150" t="str">
        <f t="shared" si="10"/>
        <v>141601</v>
      </c>
      <c r="B150" s="68" t="s">
        <v>2225</v>
      </c>
      <c r="C150" s="71" t="s">
        <v>1232</v>
      </c>
      <c r="D150" s="69">
        <v>2018</v>
      </c>
      <c r="E150" s="69">
        <v>0</v>
      </c>
      <c r="F150" s="69">
        <v>24</v>
      </c>
      <c r="G150">
        <f>IFERROR(VLOOKUP(_xlfn.NUMBERVALUE($A150),PKRFP1!$A:$I,6,FALSE),"N/A")</f>
        <v>0.4</v>
      </c>
      <c r="H150">
        <f>IFERROR(VLOOKUP(_xlfn.NUMBERVALUE($A150),PKRFP1!$A:$I,5,FALSE),"N/A")</f>
        <v>5</v>
      </c>
      <c r="I150">
        <f>IF(AND(ISNUMBER(Points_Table[[#This Row],[May 2019 NRI]]),ISNUMBER(Points_Table[[#This Row],[2008 NRC]]),OR(H150&lt;=4,G150&gt;=$T$17)),1,0)</f>
        <v>0</v>
      </c>
      <c r="J150">
        <f t="shared" si="8"/>
        <v>0</v>
      </c>
      <c r="K150">
        <f t="shared" si="9"/>
        <v>1</v>
      </c>
      <c r="L150" s="90">
        <f>Points_Table[[#This Row],[Ec Dis Points]]+Points_Table[[#This Row],[ELL Points]]</f>
        <v>1</v>
      </c>
      <c r="M150">
        <f>IFERROR(VLOOKUP(_xlfn.NUMBERVALUE($A150),PKRFP1!$A:$L,12,FALSE),"N/A")</f>
        <v>1</v>
      </c>
      <c r="N150" s="88">
        <f t="shared" si="11"/>
        <v>3</v>
      </c>
      <c r="O150" s="94">
        <f>IFERROR(VLOOKUP(_xlfn.NUMBERVALUE($A150),'% Served'!$A:$L,12,FALSE),"N/A")</f>
        <v>0.9038854805725971</v>
      </c>
      <c r="P150" s="90">
        <f>INDEX('Need Points'!$T$21:$T$26,IF(Points_Table[[#This Row],[% Served 3yr Average]]="N/A",6,MATCH(Points_Table[[#This Row],[% Served 3yr Average]],'Need Points'!$S$21:$S$26,1)+1))</f>
        <v>3</v>
      </c>
    </row>
    <row r="151" spans="1:16" x14ac:dyDescent="0.25">
      <c r="A151" t="str">
        <f t="shared" si="10"/>
        <v>141604</v>
      </c>
      <c r="B151" s="68" t="s">
        <v>2226</v>
      </c>
      <c r="C151" s="71" t="s">
        <v>1216</v>
      </c>
      <c r="D151" s="69">
        <v>2018</v>
      </c>
      <c r="E151" s="69">
        <v>1</v>
      </c>
      <c r="F151" s="69">
        <v>33</v>
      </c>
      <c r="G151">
        <f>IFERROR(VLOOKUP(_xlfn.NUMBERVALUE($A151),PKRFP1!$A:$I,6,FALSE),"N/A")</f>
        <v>0.54600000000000004</v>
      </c>
      <c r="H151">
        <f>IFERROR(VLOOKUP(_xlfn.NUMBERVALUE($A151),PKRFP1!$A:$I,5,FALSE),"N/A")</f>
        <v>5</v>
      </c>
      <c r="I151">
        <f>IF(AND(ISNUMBER(Points_Table[[#This Row],[May 2019 NRI]]),ISNUMBER(Points_Table[[#This Row],[2008 NRC]]),OR(H151&lt;=4,G151&gt;=$T$17)),1,0)</f>
        <v>0</v>
      </c>
      <c r="J151">
        <f t="shared" si="8"/>
        <v>0</v>
      </c>
      <c r="K151">
        <f t="shared" si="9"/>
        <v>1</v>
      </c>
      <c r="L151" s="90">
        <f>Points_Table[[#This Row],[Ec Dis Points]]+Points_Table[[#This Row],[ELL Points]]</f>
        <v>1</v>
      </c>
      <c r="M151">
        <f>IFERROR(VLOOKUP(_xlfn.NUMBERVALUE($A151),PKRFP1!$A:$L,12,FALSE),"N/A")</f>
        <v>1</v>
      </c>
      <c r="N151" s="88">
        <f t="shared" si="11"/>
        <v>3</v>
      </c>
      <c r="O151" s="94">
        <f>IFERROR(VLOOKUP(_xlfn.NUMBERVALUE($A151),'% Served'!$A:$L,12,FALSE),"N/A")</f>
        <v>1</v>
      </c>
      <c r="P151" s="90">
        <f>INDEX('Need Points'!$T$21:$T$26,IF(Points_Table[[#This Row],[% Served 3yr Average]]="N/A",6,MATCH(Points_Table[[#This Row],[% Served 3yr Average]],'Need Points'!$S$21:$S$26,1)+1))</f>
        <v>5</v>
      </c>
    </row>
    <row r="152" spans="1:16" x14ac:dyDescent="0.25">
      <c r="A152" t="str">
        <f t="shared" si="10"/>
        <v>141701</v>
      </c>
      <c r="B152" s="68" t="s">
        <v>2227</v>
      </c>
      <c r="C152" s="71" t="s">
        <v>907</v>
      </c>
      <c r="D152" s="69">
        <v>2018</v>
      </c>
      <c r="E152" s="69">
        <v>0</v>
      </c>
      <c r="F152" s="69">
        <v>31</v>
      </c>
      <c r="G152">
        <f>IFERROR(VLOOKUP(_xlfn.NUMBERVALUE($A152),PKRFP1!$A:$I,6,FALSE),"N/A")</f>
        <v>1.1930000000000001</v>
      </c>
      <c r="H152">
        <f>IFERROR(VLOOKUP(_xlfn.NUMBERVALUE($A152),PKRFP1!$A:$I,5,FALSE),"N/A")</f>
        <v>5</v>
      </c>
      <c r="I152">
        <f>IF(AND(ISNUMBER(Points_Table[[#This Row],[May 2019 NRI]]),ISNUMBER(Points_Table[[#This Row],[2008 NRC]]),OR(H152&lt;=4,G152&gt;=$T$17)),1,0)</f>
        <v>1</v>
      </c>
      <c r="J152">
        <f t="shared" si="8"/>
        <v>0</v>
      </c>
      <c r="K152">
        <f t="shared" si="9"/>
        <v>1</v>
      </c>
      <c r="L152" s="90">
        <f>Points_Table[[#This Row],[Ec Dis Points]]+Points_Table[[#This Row],[ELL Points]]</f>
        <v>1</v>
      </c>
      <c r="M152">
        <f>IFERROR(VLOOKUP(_xlfn.NUMBERVALUE($A152),PKRFP1!$A:$L,12,FALSE),"N/A")</f>
        <v>1</v>
      </c>
      <c r="N152" s="88">
        <f t="shared" si="11"/>
        <v>2</v>
      </c>
      <c r="O152" s="94">
        <f>IFERROR(VLOOKUP(_xlfn.NUMBERVALUE($A152),'% Served'!$A:$L,12,FALSE),"N/A")</f>
        <v>1</v>
      </c>
      <c r="P152" s="90">
        <f>INDEX('Need Points'!$T$21:$T$26,IF(Points_Table[[#This Row],[% Served 3yr Average]]="N/A",6,MATCH(Points_Table[[#This Row],[% Served 3yr Average]],'Need Points'!$S$21:$S$26,1)+1))</f>
        <v>5</v>
      </c>
    </row>
    <row r="153" spans="1:16" x14ac:dyDescent="0.25">
      <c r="A153" t="str">
        <f t="shared" si="10"/>
        <v>141800</v>
      </c>
      <c r="B153" s="68" t="s">
        <v>2228</v>
      </c>
      <c r="C153" s="71" t="s">
        <v>933</v>
      </c>
      <c r="D153" s="69">
        <v>2018</v>
      </c>
      <c r="E153" s="69">
        <v>21</v>
      </c>
      <c r="F153" s="69">
        <v>89</v>
      </c>
      <c r="G153">
        <f>IFERROR(VLOOKUP(_xlfn.NUMBERVALUE($A153),PKRFP1!$A:$I,6,FALSE),"N/A")</f>
        <v>4.5640000000000001</v>
      </c>
      <c r="H153">
        <f>IFERROR(VLOOKUP(_xlfn.NUMBERVALUE($A153),PKRFP1!$A:$I,5,FALSE),"N/A")</f>
        <v>3</v>
      </c>
      <c r="I153">
        <f>IF(AND(ISNUMBER(Points_Table[[#This Row],[May 2019 NRI]]),ISNUMBER(Points_Table[[#This Row],[2008 NRC]]),OR(H153&lt;=4,G153&gt;=$T$17)),1,0)</f>
        <v>1</v>
      </c>
      <c r="J153">
        <f t="shared" si="8"/>
        <v>2</v>
      </c>
      <c r="K153">
        <f t="shared" si="9"/>
        <v>3</v>
      </c>
      <c r="L153" s="90">
        <f>Points_Table[[#This Row],[Ec Dis Points]]+Points_Table[[#This Row],[ELL Points]]</f>
        <v>5</v>
      </c>
      <c r="M153">
        <f>IFERROR(VLOOKUP(_xlfn.NUMBERVALUE($A153),PKRFP1!$A:$L,12,FALSE),"N/A")</f>
        <v>1</v>
      </c>
      <c r="N153" s="88">
        <f t="shared" si="11"/>
        <v>2</v>
      </c>
      <c r="O153" s="94">
        <f>IFERROR(VLOOKUP(_xlfn.NUMBERVALUE($A153),'% Served'!$A:$L,12,FALSE),"N/A")</f>
        <v>0.72333333333333327</v>
      </c>
      <c r="P153" s="90">
        <f>INDEX('Need Points'!$T$21:$T$26,IF(Points_Table[[#This Row],[% Served 3yr Average]]="N/A",6,MATCH(Points_Table[[#This Row],[% Served 3yr Average]],'Need Points'!$S$21:$S$26,1)+1))</f>
        <v>0</v>
      </c>
    </row>
    <row r="154" spans="1:16" x14ac:dyDescent="0.25">
      <c r="A154" t="str">
        <f t="shared" si="10"/>
        <v>141901</v>
      </c>
      <c r="B154" s="68" t="s">
        <v>2229</v>
      </c>
      <c r="C154" s="71" t="s">
        <v>1265</v>
      </c>
      <c r="D154" s="69">
        <v>2018</v>
      </c>
      <c r="E154" s="69">
        <v>1</v>
      </c>
      <c r="F154" s="69">
        <v>26</v>
      </c>
      <c r="G154">
        <f>IFERROR(VLOOKUP(_xlfn.NUMBERVALUE($A154),PKRFP1!$A:$I,6,FALSE),"N/A")</f>
        <v>0.41099999999999998</v>
      </c>
      <c r="H154">
        <f>IFERROR(VLOOKUP(_xlfn.NUMBERVALUE($A154),PKRFP1!$A:$I,5,FALSE),"N/A")</f>
        <v>5</v>
      </c>
      <c r="I154">
        <f>IF(AND(ISNUMBER(Points_Table[[#This Row],[May 2019 NRI]]),ISNUMBER(Points_Table[[#This Row],[2008 NRC]]),OR(H154&lt;=4,G154&gt;=$T$17)),1,0)</f>
        <v>0</v>
      </c>
      <c r="J154">
        <f t="shared" si="8"/>
        <v>0</v>
      </c>
      <c r="K154">
        <f t="shared" si="9"/>
        <v>1</v>
      </c>
      <c r="L154" s="90">
        <f>Points_Table[[#This Row],[Ec Dis Points]]+Points_Table[[#This Row],[ELL Points]]</f>
        <v>1</v>
      </c>
      <c r="M154">
        <f>IFERROR(VLOOKUP(_xlfn.NUMBERVALUE($A154),PKRFP1!$A:$L,12,FALSE),"N/A")</f>
        <v>1</v>
      </c>
      <c r="N154" s="88">
        <f t="shared" si="11"/>
        <v>3</v>
      </c>
      <c r="O154" s="94">
        <f>IFERROR(VLOOKUP(_xlfn.NUMBERVALUE($A154),'% Served'!$A:$L,12,FALSE),"N/A")</f>
        <v>1</v>
      </c>
      <c r="P154" s="90">
        <f>INDEX('Need Points'!$T$21:$T$26,IF(Points_Table[[#This Row],[% Served 3yr Average]]="N/A",6,MATCH(Points_Table[[#This Row],[% Served 3yr Average]],'Need Points'!$S$21:$S$26,1)+1))</f>
        <v>5</v>
      </c>
    </row>
    <row r="155" spans="1:16" x14ac:dyDescent="0.25">
      <c r="A155" t="str">
        <f t="shared" si="10"/>
        <v>142101</v>
      </c>
      <c r="B155" s="68" t="s">
        <v>2230</v>
      </c>
      <c r="C155" s="71" t="s">
        <v>727</v>
      </c>
      <c r="D155" s="69">
        <v>2018</v>
      </c>
      <c r="E155" s="69">
        <v>0</v>
      </c>
      <c r="F155" s="69">
        <v>43</v>
      </c>
      <c r="G155">
        <f>IFERROR(VLOOKUP(_xlfn.NUMBERVALUE($A155),PKRFP1!$A:$I,6,FALSE),"N/A")</f>
        <v>1.3819999999999999</v>
      </c>
      <c r="H155">
        <f>IFERROR(VLOOKUP(_xlfn.NUMBERVALUE($A155),PKRFP1!$A:$I,5,FALSE),"N/A")</f>
        <v>5</v>
      </c>
      <c r="I155">
        <f>IF(AND(ISNUMBER(Points_Table[[#This Row],[May 2019 NRI]]),ISNUMBER(Points_Table[[#This Row],[2008 NRC]]),OR(H155&lt;=4,G155&gt;=$T$17)),1,0)</f>
        <v>1</v>
      </c>
      <c r="J155">
        <f t="shared" si="8"/>
        <v>0</v>
      </c>
      <c r="K155">
        <f t="shared" si="9"/>
        <v>1</v>
      </c>
      <c r="L155" s="90">
        <f>Points_Table[[#This Row],[Ec Dis Points]]+Points_Table[[#This Row],[ELL Points]]</f>
        <v>1</v>
      </c>
      <c r="M155">
        <f>IFERROR(VLOOKUP(_xlfn.NUMBERVALUE($A155),PKRFP1!$A:$L,12,FALSE),"N/A")</f>
        <v>1</v>
      </c>
      <c r="N155" s="88">
        <f t="shared" si="11"/>
        <v>2</v>
      </c>
      <c r="O155" s="94">
        <f>IFERROR(VLOOKUP(_xlfn.NUMBERVALUE($A155),'% Served'!$A:$L,12,FALSE),"N/A")</f>
        <v>0.98717948717948723</v>
      </c>
      <c r="P155" s="90">
        <f>INDEX('Need Points'!$T$21:$T$26,IF(Points_Table[[#This Row],[% Served 3yr Average]]="N/A",6,MATCH(Points_Table[[#This Row],[% Served 3yr Average]],'Need Points'!$S$21:$S$26,1)+1))</f>
        <v>5</v>
      </c>
    </row>
    <row r="156" spans="1:16" x14ac:dyDescent="0.25">
      <c r="A156" t="str">
        <f t="shared" si="10"/>
        <v>142201</v>
      </c>
      <c r="B156" s="68" t="s">
        <v>2231</v>
      </c>
      <c r="C156" s="71" t="s">
        <v>988</v>
      </c>
      <c r="D156" s="69">
        <v>2018</v>
      </c>
      <c r="E156" s="69">
        <v>1</v>
      </c>
      <c r="F156" s="69">
        <v>41</v>
      </c>
      <c r="G156">
        <f>IFERROR(VLOOKUP(_xlfn.NUMBERVALUE($A156),PKRFP1!$A:$I,6,FALSE),"N/A")</f>
        <v>1.851</v>
      </c>
      <c r="H156">
        <f>IFERROR(VLOOKUP(_xlfn.NUMBERVALUE($A156),PKRFP1!$A:$I,5,FALSE),"N/A")</f>
        <v>5</v>
      </c>
      <c r="I156">
        <f>IF(AND(ISNUMBER(Points_Table[[#This Row],[May 2019 NRI]]),ISNUMBER(Points_Table[[#This Row],[2008 NRC]]),OR(H156&lt;=4,G156&gt;=$T$17)),1,0)</f>
        <v>1</v>
      </c>
      <c r="J156">
        <f t="shared" si="8"/>
        <v>0</v>
      </c>
      <c r="K156">
        <f t="shared" si="9"/>
        <v>1</v>
      </c>
      <c r="L156" s="90">
        <f>Points_Table[[#This Row],[Ec Dis Points]]+Points_Table[[#This Row],[ELL Points]]</f>
        <v>1</v>
      </c>
      <c r="M156">
        <f>IFERROR(VLOOKUP(_xlfn.NUMBERVALUE($A156),PKRFP1!$A:$L,12,FALSE),"N/A")</f>
        <v>1</v>
      </c>
      <c r="N156" s="88">
        <f t="shared" si="11"/>
        <v>2</v>
      </c>
      <c r="O156" s="94">
        <f>IFERROR(VLOOKUP(_xlfn.NUMBERVALUE($A156),'% Served'!$A:$L,12,FALSE),"N/A")</f>
        <v>1</v>
      </c>
      <c r="P156" s="90">
        <f>INDEX('Need Points'!$T$21:$T$26,IF(Points_Table[[#This Row],[% Served 3yr Average]]="N/A",6,MATCH(Points_Table[[#This Row],[% Served 3yr Average]],'Need Points'!$S$21:$S$26,1)+1))</f>
        <v>5</v>
      </c>
    </row>
    <row r="157" spans="1:16" x14ac:dyDescent="0.25">
      <c r="A157" t="str">
        <f t="shared" si="10"/>
        <v>142301</v>
      </c>
      <c r="B157" s="68" t="s">
        <v>2232</v>
      </c>
      <c r="C157" s="71" t="s">
        <v>1318</v>
      </c>
      <c r="D157" s="69">
        <v>2018</v>
      </c>
      <c r="E157" s="69">
        <v>1</v>
      </c>
      <c r="F157" s="69">
        <v>15</v>
      </c>
      <c r="G157">
        <f>IFERROR(VLOOKUP(_xlfn.NUMBERVALUE($A157),PKRFP1!$A:$I,6,FALSE),"N/A")</f>
        <v>0.16900000000000001</v>
      </c>
      <c r="H157">
        <f>IFERROR(VLOOKUP(_xlfn.NUMBERVALUE($A157),PKRFP1!$A:$I,5,FALSE),"N/A")</f>
        <v>6</v>
      </c>
      <c r="I157">
        <f>IF(AND(ISNUMBER(Points_Table[[#This Row],[May 2019 NRI]]),ISNUMBER(Points_Table[[#This Row],[2008 NRC]]),OR(H157&lt;=4,G157&gt;=$T$17)),1,0)</f>
        <v>0</v>
      </c>
      <c r="J157">
        <f t="shared" si="8"/>
        <v>0</v>
      </c>
      <c r="K157">
        <f t="shared" si="9"/>
        <v>1</v>
      </c>
      <c r="L157" s="90">
        <f>Points_Table[[#This Row],[Ec Dis Points]]+Points_Table[[#This Row],[ELL Points]]</f>
        <v>1</v>
      </c>
      <c r="M157">
        <f>IFERROR(VLOOKUP(_xlfn.NUMBERVALUE($A157),PKRFP1!$A:$L,12,FALSE),"N/A")</f>
        <v>1</v>
      </c>
      <c r="N157" s="88">
        <f t="shared" si="11"/>
        <v>3</v>
      </c>
      <c r="O157" s="94">
        <f>IFERROR(VLOOKUP(_xlfn.NUMBERVALUE($A157),'% Served'!$A:$L,12,FALSE),"N/A")</f>
        <v>1</v>
      </c>
      <c r="P157" s="90">
        <f>INDEX('Need Points'!$T$21:$T$26,IF(Points_Table[[#This Row],[% Served 3yr Average]]="N/A",6,MATCH(Points_Table[[#This Row],[% Served 3yr Average]],'Need Points'!$S$21:$S$26,1)+1))</f>
        <v>5</v>
      </c>
    </row>
    <row r="158" spans="1:16" x14ac:dyDescent="0.25">
      <c r="A158" t="str">
        <f t="shared" si="10"/>
        <v>142500</v>
      </c>
      <c r="B158" s="68" t="s">
        <v>2233</v>
      </c>
      <c r="C158" s="71" t="s">
        <v>1097</v>
      </c>
      <c r="D158" s="69">
        <v>2018</v>
      </c>
      <c r="E158" s="69">
        <v>2</v>
      </c>
      <c r="F158" s="69">
        <v>54</v>
      </c>
      <c r="G158">
        <f>IFERROR(VLOOKUP(_xlfn.NUMBERVALUE($A158),PKRFP1!$A:$I,6,FALSE),"N/A")</f>
        <v>1.26</v>
      </c>
      <c r="H158">
        <f>IFERROR(VLOOKUP(_xlfn.NUMBERVALUE($A158),PKRFP1!$A:$I,5,FALSE),"N/A")</f>
        <v>5</v>
      </c>
      <c r="I158">
        <f>IF(AND(ISNUMBER(Points_Table[[#This Row],[May 2019 NRI]]),ISNUMBER(Points_Table[[#This Row],[2008 NRC]]),OR(H158&lt;=4,G158&gt;=$T$17)),1,0)</f>
        <v>1</v>
      </c>
      <c r="J158">
        <f t="shared" si="8"/>
        <v>0</v>
      </c>
      <c r="K158">
        <f t="shared" si="9"/>
        <v>2</v>
      </c>
      <c r="L158" s="90">
        <f>Points_Table[[#This Row],[Ec Dis Points]]+Points_Table[[#This Row],[ELL Points]]</f>
        <v>2</v>
      </c>
      <c r="M158">
        <f>IFERROR(VLOOKUP(_xlfn.NUMBERVALUE($A158),PKRFP1!$A:$L,12,FALSE),"N/A")</f>
        <v>1</v>
      </c>
      <c r="N158" s="88">
        <f t="shared" si="11"/>
        <v>2</v>
      </c>
      <c r="O158" s="94">
        <f>IFERROR(VLOOKUP(_xlfn.NUMBERVALUE($A158),'% Served'!$A:$L,12,FALSE),"N/A")</f>
        <v>0.97083333333333333</v>
      </c>
      <c r="P158" s="90">
        <f>INDEX('Need Points'!$T$21:$T$26,IF(Points_Table[[#This Row],[% Served 3yr Average]]="N/A",6,MATCH(Points_Table[[#This Row],[% Served 3yr Average]],'Need Points'!$S$21:$S$26,1)+1))</f>
        <v>5</v>
      </c>
    </row>
    <row r="159" spans="1:16" x14ac:dyDescent="0.25">
      <c r="A159" t="str">
        <f t="shared" si="10"/>
        <v>142601</v>
      </c>
      <c r="B159" s="68" t="s">
        <v>2234</v>
      </c>
      <c r="C159" s="71" t="s">
        <v>928</v>
      </c>
      <c r="D159" s="69">
        <v>2018</v>
      </c>
      <c r="E159" s="69">
        <v>3</v>
      </c>
      <c r="F159" s="69">
        <v>51</v>
      </c>
      <c r="G159">
        <f>IFERROR(VLOOKUP(_xlfn.NUMBERVALUE($A159),PKRFP1!$A:$I,6,FALSE),"N/A")</f>
        <v>0.89400000000000002</v>
      </c>
      <c r="H159">
        <f>IFERROR(VLOOKUP(_xlfn.NUMBERVALUE($A159),PKRFP1!$A:$I,5,FALSE),"N/A")</f>
        <v>5</v>
      </c>
      <c r="I159">
        <f>IF(AND(ISNUMBER(Points_Table[[#This Row],[May 2019 NRI]]),ISNUMBER(Points_Table[[#This Row],[2008 NRC]]),OR(H159&lt;=4,G159&gt;=$T$17)),1,0)</f>
        <v>1</v>
      </c>
      <c r="J159">
        <f t="shared" si="8"/>
        <v>0</v>
      </c>
      <c r="K159">
        <f t="shared" si="9"/>
        <v>2</v>
      </c>
      <c r="L159" s="90">
        <f>Points_Table[[#This Row],[Ec Dis Points]]+Points_Table[[#This Row],[ELL Points]]</f>
        <v>2</v>
      </c>
      <c r="M159">
        <f>IFERROR(VLOOKUP(_xlfn.NUMBERVALUE($A159),PKRFP1!$A:$L,12,FALSE),"N/A")</f>
        <v>1</v>
      </c>
      <c r="N159" s="88">
        <f t="shared" si="11"/>
        <v>2</v>
      </c>
      <c r="O159" s="94">
        <f>IFERROR(VLOOKUP(_xlfn.NUMBERVALUE($A159),'% Served'!$A:$L,12,FALSE),"N/A")</f>
        <v>0.95256410256410262</v>
      </c>
      <c r="P159" s="90">
        <f>INDEX('Need Points'!$T$21:$T$26,IF(Points_Table[[#This Row],[% Served 3yr Average]]="N/A",6,MATCH(Points_Table[[#This Row],[% Served 3yr Average]],'Need Points'!$S$21:$S$26,1)+1))</f>
        <v>5</v>
      </c>
    </row>
    <row r="160" spans="1:16" x14ac:dyDescent="0.25">
      <c r="A160" t="str">
        <f t="shared" si="10"/>
        <v>142801</v>
      </c>
      <c r="B160" s="68" t="s">
        <v>2235</v>
      </c>
      <c r="C160" s="71" t="s">
        <v>1405</v>
      </c>
      <c r="D160" s="69">
        <v>2018</v>
      </c>
      <c r="E160" s="69">
        <v>1</v>
      </c>
      <c r="F160" s="69">
        <v>41</v>
      </c>
      <c r="G160">
        <f>IFERROR(VLOOKUP(_xlfn.NUMBERVALUE($A160),PKRFP1!$A:$I,6,FALSE),"N/A")</f>
        <v>0.71099999999999997</v>
      </c>
      <c r="H160">
        <f>IFERROR(VLOOKUP(_xlfn.NUMBERVALUE($A160),PKRFP1!$A:$I,5,FALSE),"N/A")</f>
        <v>5</v>
      </c>
      <c r="I160">
        <f>IF(AND(ISNUMBER(Points_Table[[#This Row],[May 2019 NRI]]),ISNUMBER(Points_Table[[#This Row],[2008 NRC]]),OR(H160&lt;=4,G160&gt;=$T$17)),1,0)</f>
        <v>0</v>
      </c>
      <c r="J160">
        <f t="shared" si="8"/>
        <v>0</v>
      </c>
      <c r="K160">
        <f t="shared" si="9"/>
        <v>1</v>
      </c>
      <c r="L160" s="90">
        <f>Points_Table[[#This Row],[Ec Dis Points]]+Points_Table[[#This Row],[ELL Points]]</f>
        <v>1</v>
      </c>
      <c r="M160">
        <f>IFERROR(VLOOKUP(_xlfn.NUMBERVALUE($A160),PKRFP1!$A:$L,12,FALSE),"N/A")</f>
        <v>1</v>
      </c>
      <c r="N160" s="88">
        <f t="shared" si="11"/>
        <v>3</v>
      </c>
      <c r="O160" s="94">
        <f>IFERROR(VLOOKUP(_xlfn.NUMBERVALUE($A160),'% Served'!$A:$L,12,FALSE),"N/A")</f>
        <v>0.98840579710144938</v>
      </c>
      <c r="P160" s="90">
        <f>INDEX('Need Points'!$T$21:$T$26,IF(Points_Table[[#This Row],[% Served 3yr Average]]="N/A",6,MATCH(Points_Table[[#This Row],[% Served 3yr Average]],'Need Points'!$S$21:$S$26,1)+1))</f>
        <v>5</v>
      </c>
    </row>
    <row r="161" spans="1:16" x14ac:dyDescent="0.25">
      <c r="A161" t="str">
        <f t="shared" si="10"/>
        <v>150203</v>
      </c>
      <c r="B161" s="68" t="s">
        <v>2236</v>
      </c>
      <c r="C161" s="71" t="s">
        <v>818</v>
      </c>
      <c r="D161" s="69">
        <v>2018</v>
      </c>
      <c r="E161" s="69">
        <v>0</v>
      </c>
      <c r="F161" s="69">
        <v>64</v>
      </c>
      <c r="G161">
        <f>IFERROR(VLOOKUP(_xlfn.NUMBERVALUE($A161),PKRFP1!$A:$I,6,FALSE),"N/A")</f>
        <v>2.8940000000000001</v>
      </c>
      <c r="H161">
        <f>IFERROR(VLOOKUP(_xlfn.NUMBERVALUE($A161),PKRFP1!$A:$I,5,FALSE),"N/A")</f>
        <v>4</v>
      </c>
      <c r="I161">
        <f>IF(AND(ISNUMBER(Points_Table[[#This Row],[May 2019 NRI]]),ISNUMBER(Points_Table[[#This Row],[2008 NRC]]),OR(H161&lt;=4,G161&gt;=$T$17)),1,0)</f>
        <v>1</v>
      </c>
      <c r="J161">
        <f t="shared" si="8"/>
        <v>0</v>
      </c>
      <c r="K161">
        <f t="shared" si="9"/>
        <v>2</v>
      </c>
      <c r="L161" s="90">
        <f>Points_Table[[#This Row],[Ec Dis Points]]+Points_Table[[#This Row],[ELL Points]]</f>
        <v>2</v>
      </c>
      <c r="M161">
        <f>IFERROR(VLOOKUP(_xlfn.NUMBERVALUE($A161),PKRFP1!$A:$L,12,FALSE),"N/A")</f>
        <v>1</v>
      </c>
      <c r="N161" s="88">
        <f t="shared" si="11"/>
        <v>2</v>
      </c>
      <c r="O161" s="94">
        <f>IFERROR(VLOOKUP(_xlfn.NUMBERVALUE($A161),'% Served'!$A:$L,12,FALSE),"N/A")</f>
        <v>1</v>
      </c>
      <c r="P161" s="90">
        <f>INDEX('Need Points'!$T$21:$T$26,IF(Points_Table[[#This Row],[% Served 3yr Average]]="N/A",6,MATCH(Points_Table[[#This Row],[% Served 3yr Average]],'Need Points'!$S$21:$S$26,1)+1))</f>
        <v>5</v>
      </c>
    </row>
    <row r="162" spans="1:16" x14ac:dyDescent="0.25">
      <c r="A162" t="str">
        <f t="shared" si="10"/>
        <v>150301</v>
      </c>
      <c r="B162" s="68" t="s">
        <v>2237</v>
      </c>
      <c r="C162" s="71" t="s">
        <v>843</v>
      </c>
      <c r="D162" s="69">
        <v>2018</v>
      </c>
      <c r="E162" s="69">
        <v>0</v>
      </c>
      <c r="F162" s="69">
        <v>64</v>
      </c>
      <c r="G162">
        <f>IFERROR(VLOOKUP(_xlfn.NUMBERVALUE($A162),PKRFP1!$A:$I,6,FALSE),"N/A")</f>
        <v>1.694</v>
      </c>
      <c r="H162">
        <f>IFERROR(VLOOKUP(_xlfn.NUMBERVALUE($A162),PKRFP1!$A:$I,5,FALSE),"N/A")</f>
        <v>4</v>
      </c>
      <c r="I162">
        <f>IF(AND(ISNUMBER(Points_Table[[#This Row],[May 2019 NRI]]),ISNUMBER(Points_Table[[#This Row],[2008 NRC]]),OR(H162&lt;=4,G162&gt;=$T$17)),1,0)</f>
        <v>1</v>
      </c>
      <c r="J162">
        <f t="shared" si="8"/>
        <v>0</v>
      </c>
      <c r="K162">
        <f t="shared" si="9"/>
        <v>2</v>
      </c>
      <c r="L162" s="90">
        <f>Points_Table[[#This Row],[Ec Dis Points]]+Points_Table[[#This Row],[ELL Points]]</f>
        <v>2</v>
      </c>
      <c r="M162">
        <f>IFERROR(VLOOKUP(_xlfn.NUMBERVALUE($A162),PKRFP1!$A:$L,12,FALSE),"N/A")</f>
        <v>1</v>
      </c>
      <c r="N162" s="88">
        <f t="shared" si="11"/>
        <v>2</v>
      </c>
      <c r="O162" s="94" t="str">
        <f>IFERROR(VLOOKUP(_xlfn.NUMBERVALUE($A162),'% Served'!$A:$L,12,FALSE),"N/A")</f>
        <v>N/A</v>
      </c>
      <c r="P162" s="90">
        <f>INDEX('Need Points'!$T$21:$T$26,IF(Points_Table[[#This Row],[% Served 3yr Average]]="N/A",6,MATCH(Points_Table[[#This Row],[% Served 3yr Average]],'Need Points'!$S$21:$S$26,1)+1))</f>
        <v>5</v>
      </c>
    </row>
    <row r="163" spans="1:16" x14ac:dyDescent="0.25">
      <c r="A163" t="str">
        <f t="shared" si="10"/>
        <v>150601</v>
      </c>
      <c r="B163" s="68" t="s">
        <v>2238</v>
      </c>
      <c r="C163" s="71" t="s">
        <v>1259</v>
      </c>
      <c r="D163" s="69">
        <v>2018</v>
      </c>
      <c r="E163" s="69">
        <v>0</v>
      </c>
      <c r="F163" s="69">
        <v>37</v>
      </c>
      <c r="G163">
        <f>IFERROR(VLOOKUP(_xlfn.NUMBERVALUE($A163),PKRFP1!$A:$I,6,FALSE),"N/A")</f>
        <v>0.41199999999999998</v>
      </c>
      <c r="H163">
        <f>IFERROR(VLOOKUP(_xlfn.NUMBERVALUE($A163),PKRFP1!$A:$I,5,FALSE),"N/A")</f>
        <v>6</v>
      </c>
      <c r="I163">
        <f>IF(AND(ISNUMBER(Points_Table[[#This Row],[May 2019 NRI]]),ISNUMBER(Points_Table[[#This Row],[2008 NRC]]),OR(H163&lt;=4,G163&gt;=$T$17)),1,0)</f>
        <v>0</v>
      </c>
      <c r="J163">
        <f t="shared" si="8"/>
        <v>0</v>
      </c>
      <c r="K163">
        <f t="shared" si="9"/>
        <v>1</v>
      </c>
      <c r="L163" s="90">
        <f>Points_Table[[#This Row],[Ec Dis Points]]+Points_Table[[#This Row],[ELL Points]]</f>
        <v>1</v>
      </c>
      <c r="M163">
        <f>IFERROR(VLOOKUP(_xlfn.NUMBERVALUE($A163),PKRFP1!$A:$L,12,FALSE),"N/A")</f>
        <v>1</v>
      </c>
      <c r="N163" s="88">
        <f t="shared" si="11"/>
        <v>3</v>
      </c>
      <c r="O163" s="94">
        <f>IFERROR(VLOOKUP(_xlfn.NUMBERVALUE($A163),'% Served'!$A:$L,12,FALSE),"N/A")</f>
        <v>0.79999999999999993</v>
      </c>
      <c r="P163" s="90">
        <f>INDEX('Need Points'!$T$21:$T$26,IF(Points_Table[[#This Row],[% Served 3yr Average]]="N/A",6,MATCH(Points_Table[[#This Row],[% Served 3yr Average]],'Need Points'!$S$21:$S$26,1)+1))</f>
        <v>1</v>
      </c>
    </row>
    <row r="164" spans="1:16" x14ac:dyDescent="0.25">
      <c r="A164" t="str">
        <f t="shared" si="10"/>
        <v>150801</v>
      </c>
      <c r="B164" s="68" t="s">
        <v>2239</v>
      </c>
      <c r="C164" s="71" t="s">
        <v>969</v>
      </c>
      <c r="D164" s="69">
        <v>2018</v>
      </c>
      <c r="E164" s="69">
        <v>0</v>
      </c>
      <c r="F164" s="69">
        <v>64</v>
      </c>
      <c r="G164">
        <f>IFERROR(VLOOKUP(_xlfn.NUMBERVALUE($A164),PKRFP1!$A:$I,6,FALSE),"N/A")</f>
        <v>0.79900000000000004</v>
      </c>
      <c r="H164">
        <f>IFERROR(VLOOKUP(_xlfn.NUMBERVALUE($A164),PKRFP1!$A:$I,5,FALSE),"N/A")</f>
        <v>5</v>
      </c>
      <c r="I164">
        <f>IF(AND(ISNUMBER(Points_Table[[#This Row],[May 2019 NRI]]),ISNUMBER(Points_Table[[#This Row],[2008 NRC]]),OR(H164&lt;=4,G164&gt;=$T$17)),1,0)</f>
        <v>1</v>
      </c>
      <c r="J164">
        <f t="shared" si="8"/>
        <v>0</v>
      </c>
      <c r="K164">
        <f t="shared" si="9"/>
        <v>2</v>
      </c>
      <c r="L164" s="90">
        <f>Points_Table[[#This Row],[Ec Dis Points]]+Points_Table[[#This Row],[ELL Points]]</f>
        <v>2</v>
      </c>
      <c r="M164">
        <f>IFERROR(VLOOKUP(_xlfn.NUMBERVALUE($A164),PKRFP1!$A:$L,12,FALSE),"N/A")</f>
        <v>1</v>
      </c>
      <c r="N164" s="88">
        <f t="shared" si="11"/>
        <v>2</v>
      </c>
      <c r="O164" s="94">
        <f>IFERROR(VLOOKUP(_xlfn.NUMBERVALUE($A164),'% Served'!$A:$L,12,FALSE),"N/A")</f>
        <v>0.85185185185185175</v>
      </c>
      <c r="P164" s="90">
        <f>INDEX('Need Points'!$T$21:$T$26,IF(Points_Table[[#This Row],[% Served 3yr Average]]="N/A",6,MATCH(Points_Table[[#This Row],[% Served 3yr Average]],'Need Points'!$S$21:$S$26,1)+1))</f>
        <v>3</v>
      </c>
    </row>
    <row r="165" spans="1:16" x14ac:dyDescent="0.25">
      <c r="A165" t="str">
        <f t="shared" si="10"/>
        <v>150901</v>
      </c>
      <c r="B165" s="68" t="s">
        <v>2240</v>
      </c>
      <c r="C165" s="71" t="s">
        <v>972</v>
      </c>
      <c r="D165" s="69">
        <v>2018</v>
      </c>
      <c r="E165" s="69">
        <v>0</v>
      </c>
      <c r="F165" s="69">
        <v>50</v>
      </c>
      <c r="G165">
        <f>IFERROR(VLOOKUP(_xlfn.NUMBERVALUE($A165),PKRFP1!$A:$I,6,FALSE),"N/A")</f>
        <v>3.6440000000000001</v>
      </c>
      <c r="H165">
        <f>IFERROR(VLOOKUP(_xlfn.NUMBERVALUE($A165),PKRFP1!$A:$I,5,FALSE),"N/A")</f>
        <v>4</v>
      </c>
      <c r="I165">
        <f>IF(AND(ISNUMBER(Points_Table[[#This Row],[May 2019 NRI]]),ISNUMBER(Points_Table[[#This Row],[2008 NRC]]),OR(H165&lt;=4,G165&gt;=$T$17)),1,0)</f>
        <v>1</v>
      </c>
      <c r="J165">
        <f t="shared" si="8"/>
        <v>0</v>
      </c>
      <c r="K165">
        <f t="shared" si="9"/>
        <v>2</v>
      </c>
      <c r="L165" s="90">
        <f>Points_Table[[#This Row],[Ec Dis Points]]+Points_Table[[#This Row],[ELL Points]]</f>
        <v>2</v>
      </c>
      <c r="M165">
        <f>IFERROR(VLOOKUP(_xlfn.NUMBERVALUE($A165),PKRFP1!$A:$L,12,FALSE),"N/A")</f>
        <v>1</v>
      </c>
      <c r="N165" s="88">
        <f t="shared" si="11"/>
        <v>2</v>
      </c>
      <c r="O165" s="94">
        <f>IFERROR(VLOOKUP(_xlfn.NUMBERVALUE($A165),'% Served'!$A:$L,12,FALSE),"N/A")</f>
        <v>1</v>
      </c>
      <c r="P165" s="90">
        <f>INDEX('Need Points'!$T$21:$T$26,IF(Points_Table[[#This Row],[% Served 3yr Average]]="N/A",6,MATCH(Points_Table[[#This Row],[% Served 3yr Average]],'Need Points'!$S$21:$S$26,1)+1))</f>
        <v>5</v>
      </c>
    </row>
    <row r="166" spans="1:16" x14ac:dyDescent="0.25">
      <c r="A166" t="str">
        <f t="shared" si="10"/>
        <v>151001</v>
      </c>
      <c r="B166" s="68" t="s">
        <v>2241</v>
      </c>
      <c r="C166" s="71" t="s">
        <v>1304</v>
      </c>
      <c r="D166" s="69">
        <v>2018</v>
      </c>
      <c r="E166" s="69">
        <v>0</v>
      </c>
      <c r="F166" s="69">
        <v>44</v>
      </c>
      <c r="G166">
        <f>IFERROR(VLOOKUP(_xlfn.NUMBERVALUE($A166),PKRFP1!$A:$I,6,FALSE),"N/A")</f>
        <v>0.47599999999999998</v>
      </c>
      <c r="H166">
        <f>IFERROR(VLOOKUP(_xlfn.NUMBERVALUE($A166),PKRFP1!$A:$I,5,FALSE),"N/A")</f>
        <v>6</v>
      </c>
      <c r="I166">
        <f>IF(AND(ISNUMBER(Points_Table[[#This Row],[May 2019 NRI]]),ISNUMBER(Points_Table[[#This Row],[2008 NRC]]),OR(H166&lt;=4,G166&gt;=$T$17)),1,0)</f>
        <v>0</v>
      </c>
      <c r="J166">
        <f t="shared" si="8"/>
        <v>0</v>
      </c>
      <c r="K166">
        <f t="shared" si="9"/>
        <v>1</v>
      </c>
      <c r="L166" s="90">
        <f>Points_Table[[#This Row],[Ec Dis Points]]+Points_Table[[#This Row],[ELL Points]]</f>
        <v>1</v>
      </c>
      <c r="M166">
        <f>IFERROR(VLOOKUP(_xlfn.NUMBERVALUE($A166),PKRFP1!$A:$L,12,FALSE),"N/A")</f>
        <v>1</v>
      </c>
      <c r="N166" s="88">
        <f t="shared" si="11"/>
        <v>3</v>
      </c>
      <c r="O166" s="94">
        <f>IFERROR(VLOOKUP(_xlfn.NUMBERVALUE($A166),'% Served'!$A:$L,12,FALSE),"N/A")</f>
        <v>0.66666666666666663</v>
      </c>
      <c r="P166" s="90">
        <f>INDEX('Need Points'!$T$21:$T$26,IF(Points_Table[[#This Row],[% Served 3yr Average]]="N/A",6,MATCH(Points_Table[[#This Row],[% Served 3yr Average]],'Need Points'!$S$21:$S$26,1)+1))</f>
        <v>0</v>
      </c>
    </row>
    <row r="167" spans="1:16" x14ac:dyDescent="0.25">
      <c r="A167" t="str">
        <f t="shared" si="10"/>
        <v>151102</v>
      </c>
      <c r="B167" s="68" t="s">
        <v>2242</v>
      </c>
      <c r="C167" s="71" t="s">
        <v>1262</v>
      </c>
      <c r="D167" s="69">
        <v>2018</v>
      </c>
      <c r="E167" s="69">
        <v>0</v>
      </c>
      <c r="F167" s="69">
        <v>43</v>
      </c>
      <c r="G167">
        <f>IFERROR(VLOOKUP(_xlfn.NUMBERVALUE($A167),PKRFP1!$A:$I,6,FALSE),"N/A")</f>
        <v>0.54400000000000004</v>
      </c>
      <c r="H167">
        <f>IFERROR(VLOOKUP(_xlfn.NUMBERVALUE($A167),PKRFP1!$A:$I,5,FALSE),"N/A")</f>
        <v>5</v>
      </c>
      <c r="I167">
        <f>IF(AND(ISNUMBER(Points_Table[[#This Row],[May 2019 NRI]]),ISNUMBER(Points_Table[[#This Row],[2008 NRC]]),OR(H167&lt;=4,G167&gt;=$T$17)),1,0)</f>
        <v>0</v>
      </c>
      <c r="J167">
        <f t="shared" si="8"/>
        <v>0</v>
      </c>
      <c r="K167">
        <f t="shared" si="9"/>
        <v>1</v>
      </c>
      <c r="L167" s="90">
        <f>Points_Table[[#This Row],[Ec Dis Points]]+Points_Table[[#This Row],[ELL Points]]</f>
        <v>1</v>
      </c>
      <c r="M167">
        <f>IFERROR(VLOOKUP(_xlfn.NUMBERVALUE($A167),PKRFP1!$A:$L,12,FALSE),"N/A")</f>
        <v>0</v>
      </c>
      <c r="N167" s="88">
        <f t="shared" si="11"/>
        <v>3</v>
      </c>
      <c r="O167" s="94" t="str">
        <f>IFERROR(VLOOKUP(_xlfn.NUMBERVALUE($A167),'% Served'!$A:$L,12,FALSE),"N/A")</f>
        <v>N/A</v>
      </c>
      <c r="P167" s="90">
        <f>INDEX('Need Points'!$T$21:$T$26,IF(Points_Table[[#This Row],[% Served 3yr Average]]="N/A",6,MATCH(Points_Table[[#This Row],[% Served 3yr Average]],'Need Points'!$S$21:$S$26,1)+1))</f>
        <v>5</v>
      </c>
    </row>
    <row r="168" spans="1:16" x14ac:dyDescent="0.25">
      <c r="A168" t="str">
        <f t="shared" si="10"/>
        <v>151401</v>
      </c>
      <c r="B168" s="68" t="s">
        <v>2243</v>
      </c>
      <c r="C168" s="71" t="s">
        <v>1356</v>
      </c>
      <c r="D168" s="69">
        <v>2018</v>
      </c>
      <c r="E168" s="69">
        <v>1</v>
      </c>
      <c r="F168" s="69">
        <v>65</v>
      </c>
      <c r="G168">
        <f>IFERROR(VLOOKUP(_xlfn.NUMBERVALUE($A168),PKRFP1!$A:$I,6,FALSE),"N/A")</f>
        <v>0.56299999999999994</v>
      </c>
      <c r="H168">
        <f>IFERROR(VLOOKUP(_xlfn.NUMBERVALUE($A168),PKRFP1!$A:$I,5,FALSE),"N/A")</f>
        <v>5</v>
      </c>
      <c r="I168">
        <f>IF(AND(ISNUMBER(Points_Table[[#This Row],[May 2019 NRI]]),ISNUMBER(Points_Table[[#This Row],[2008 NRC]]),OR(H168&lt;=4,G168&gt;=$T$17)),1,0)</f>
        <v>0</v>
      </c>
      <c r="J168">
        <f t="shared" si="8"/>
        <v>0</v>
      </c>
      <c r="K168">
        <f t="shared" si="9"/>
        <v>2</v>
      </c>
      <c r="L168" s="90">
        <f>Points_Table[[#This Row],[Ec Dis Points]]+Points_Table[[#This Row],[ELL Points]]</f>
        <v>2</v>
      </c>
      <c r="M168">
        <f>IFERROR(VLOOKUP(_xlfn.NUMBERVALUE($A168),PKRFP1!$A:$L,12,FALSE),"N/A")</f>
        <v>0</v>
      </c>
      <c r="N168" s="88">
        <f t="shared" si="11"/>
        <v>3</v>
      </c>
      <c r="O168" s="94" t="str">
        <f>IFERROR(VLOOKUP(_xlfn.NUMBERVALUE($A168),'% Served'!$A:$L,12,FALSE),"N/A")</f>
        <v>N/A</v>
      </c>
      <c r="P168" s="90">
        <f>INDEX('Need Points'!$T$21:$T$26,IF(Points_Table[[#This Row],[% Served 3yr Average]]="N/A",6,MATCH(Points_Table[[#This Row],[% Served 3yr Average]],'Need Points'!$S$21:$S$26,1)+1))</f>
        <v>5</v>
      </c>
    </row>
    <row r="169" spans="1:16" x14ac:dyDescent="0.25">
      <c r="A169" t="str">
        <f t="shared" si="10"/>
        <v>151501</v>
      </c>
      <c r="B169" s="68" t="s">
        <v>2244</v>
      </c>
      <c r="C169" s="71" t="s">
        <v>1095</v>
      </c>
      <c r="D169" s="69">
        <v>2018</v>
      </c>
      <c r="E169" s="69">
        <v>0</v>
      </c>
      <c r="F169" s="69">
        <v>48</v>
      </c>
      <c r="G169">
        <f>IFERROR(VLOOKUP(_xlfn.NUMBERVALUE($A169),PKRFP1!$A:$I,6,FALSE),"N/A")</f>
        <v>1.3120000000000001</v>
      </c>
      <c r="H169">
        <f>IFERROR(VLOOKUP(_xlfn.NUMBERVALUE($A169),PKRFP1!$A:$I,5,FALSE),"N/A")</f>
        <v>4</v>
      </c>
      <c r="I169">
        <f>IF(AND(ISNUMBER(Points_Table[[#This Row],[May 2019 NRI]]),ISNUMBER(Points_Table[[#This Row],[2008 NRC]]),OR(H169&lt;=4,G169&gt;=$T$17)),1,0)</f>
        <v>1</v>
      </c>
      <c r="J169">
        <f t="shared" si="8"/>
        <v>0</v>
      </c>
      <c r="K169">
        <f t="shared" si="9"/>
        <v>1</v>
      </c>
      <c r="L169" s="90">
        <f>Points_Table[[#This Row],[Ec Dis Points]]+Points_Table[[#This Row],[ELL Points]]</f>
        <v>1</v>
      </c>
      <c r="M169">
        <f>IFERROR(VLOOKUP(_xlfn.NUMBERVALUE($A169),PKRFP1!$A:$L,12,FALSE),"N/A")</f>
        <v>1</v>
      </c>
      <c r="N169" s="88">
        <f t="shared" si="11"/>
        <v>2</v>
      </c>
      <c r="O169" s="94">
        <f>IFERROR(VLOOKUP(_xlfn.NUMBERVALUE($A169),'% Served'!$A:$L,12,FALSE),"N/A")</f>
        <v>1</v>
      </c>
      <c r="P169" s="90">
        <f>INDEX('Need Points'!$T$21:$T$26,IF(Points_Table[[#This Row],[% Served 3yr Average]]="N/A",6,MATCH(Points_Table[[#This Row],[% Served 3yr Average]],'Need Points'!$S$21:$S$26,1)+1))</f>
        <v>5</v>
      </c>
    </row>
    <row r="170" spans="1:16" x14ac:dyDescent="0.25">
      <c r="A170" t="str">
        <f t="shared" si="10"/>
        <v>151601</v>
      </c>
      <c r="B170" s="68" t="s">
        <v>2245</v>
      </c>
      <c r="C170" s="71" t="s">
        <v>1129</v>
      </c>
      <c r="D170" s="69">
        <v>2018</v>
      </c>
      <c r="E170" s="69">
        <v>1</v>
      </c>
      <c r="F170" s="69">
        <v>46</v>
      </c>
      <c r="G170">
        <f>IFERROR(VLOOKUP(_xlfn.NUMBERVALUE($A170),PKRFP1!$A:$I,6,FALSE),"N/A")</f>
        <v>1.198</v>
      </c>
      <c r="H170">
        <f>IFERROR(VLOOKUP(_xlfn.NUMBERVALUE($A170),PKRFP1!$A:$I,5,FALSE),"N/A")</f>
        <v>5</v>
      </c>
      <c r="I170">
        <f>IF(AND(ISNUMBER(Points_Table[[#This Row],[May 2019 NRI]]),ISNUMBER(Points_Table[[#This Row],[2008 NRC]]),OR(H170&lt;=4,G170&gt;=$T$17)),1,0)</f>
        <v>1</v>
      </c>
      <c r="J170">
        <f t="shared" si="8"/>
        <v>0</v>
      </c>
      <c r="K170">
        <f t="shared" si="9"/>
        <v>1</v>
      </c>
      <c r="L170" s="90">
        <f>Points_Table[[#This Row],[Ec Dis Points]]+Points_Table[[#This Row],[ELL Points]]</f>
        <v>1</v>
      </c>
      <c r="M170">
        <f>IFERROR(VLOOKUP(_xlfn.NUMBERVALUE($A170),PKRFP1!$A:$L,12,FALSE),"N/A")</f>
        <v>1</v>
      </c>
      <c r="N170" s="88">
        <f t="shared" si="11"/>
        <v>2</v>
      </c>
      <c r="O170" s="94" t="str">
        <f>IFERROR(VLOOKUP(_xlfn.NUMBERVALUE($A170),'% Served'!$A:$L,12,FALSE),"N/A")</f>
        <v>N/A</v>
      </c>
      <c r="P170" s="90">
        <f>INDEX('Need Points'!$T$21:$T$26,IF(Points_Table[[#This Row],[% Served 3yr Average]]="N/A",6,MATCH(Points_Table[[#This Row],[% Served 3yr Average]],'Need Points'!$S$21:$S$26,1)+1))</f>
        <v>5</v>
      </c>
    </row>
    <row r="171" spans="1:16" x14ac:dyDescent="0.25">
      <c r="A171" t="str">
        <f t="shared" si="10"/>
        <v>151701</v>
      </c>
      <c r="B171" s="68" t="s">
        <v>2246</v>
      </c>
      <c r="C171" s="71" t="s">
        <v>1137</v>
      </c>
      <c r="D171" s="69">
        <v>2018</v>
      </c>
      <c r="E171" s="69">
        <v>0</v>
      </c>
      <c r="F171" s="69">
        <v>57</v>
      </c>
      <c r="G171">
        <f>IFERROR(VLOOKUP(_xlfn.NUMBERVALUE($A171),PKRFP1!$A:$I,6,FALSE),"N/A")</f>
        <v>1.139</v>
      </c>
      <c r="H171">
        <f>IFERROR(VLOOKUP(_xlfn.NUMBERVALUE($A171),PKRFP1!$A:$I,5,FALSE),"N/A")</f>
        <v>5</v>
      </c>
      <c r="I171">
        <f>IF(AND(ISNUMBER(Points_Table[[#This Row],[May 2019 NRI]]),ISNUMBER(Points_Table[[#This Row],[2008 NRC]]),OR(H171&lt;=4,G171&gt;=$T$17)),1,0)</f>
        <v>1</v>
      </c>
      <c r="J171">
        <f t="shared" si="8"/>
        <v>0</v>
      </c>
      <c r="K171">
        <f t="shared" si="9"/>
        <v>2</v>
      </c>
      <c r="L171" s="90">
        <f>Points_Table[[#This Row],[Ec Dis Points]]+Points_Table[[#This Row],[ELL Points]]</f>
        <v>2</v>
      </c>
      <c r="M171">
        <f>IFERROR(VLOOKUP(_xlfn.NUMBERVALUE($A171),PKRFP1!$A:$L,12,FALSE),"N/A")</f>
        <v>1</v>
      </c>
      <c r="N171" s="88">
        <f t="shared" si="11"/>
        <v>2</v>
      </c>
      <c r="O171" s="94">
        <f>IFERROR(VLOOKUP(_xlfn.NUMBERVALUE($A171),'% Served'!$A:$L,12,FALSE),"N/A")</f>
        <v>1</v>
      </c>
      <c r="P171" s="90">
        <f>INDEX('Need Points'!$T$21:$T$26,IF(Points_Table[[#This Row],[% Served 3yr Average]]="N/A",6,MATCH(Points_Table[[#This Row],[% Served 3yr Average]],'Need Points'!$S$21:$S$26,1)+1))</f>
        <v>5</v>
      </c>
    </row>
    <row r="172" spans="1:16" x14ac:dyDescent="0.25">
      <c r="A172" t="str">
        <f t="shared" si="10"/>
        <v>160101</v>
      </c>
      <c r="B172" s="68" t="s">
        <v>2247</v>
      </c>
      <c r="C172" s="71" t="s">
        <v>1102</v>
      </c>
      <c r="D172" s="69">
        <v>2018</v>
      </c>
      <c r="E172" s="69">
        <v>0</v>
      </c>
      <c r="F172" s="69">
        <v>52</v>
      </c>
      <c r="G172">
        <f>IFERROR(VLOOKUP(_xlfn.NUMBERVALUE($A172),PKRFP1!$A:$I,6,FALSE),"N/A")</f>
        <v>1.8</v>
      </c>
      <c r="H172">
        <f>IFERROR(VLOOKUP(_xlfn.NUMBERVALUE($A172),PKRFP1!$A:$I,5,FALSE),"N/A")</f>
        <v>5</v>
      </c>
      <c r="I172">
        <f>IF(AND(ISNUMBER(Points_Table[[#This Row],[May 2019 NRI]]),ISNUMBER(Points_Table[[#This Row],[2008 NRC]]),OR(H172&lt;=4,G172&gt;=$T$17)),1,0)</f>
        <v>1</v>
      </c>
      <c r="J172">
        <f t="shared" si="8"/>
        <v>0</v>
      </c>
      <c r="K172">
        <f t="shared" si="9"/>
        <v>2</v>
      </c>
      <c r="L172" s="90">
        <f>Points_Table[[#This Row],[Ec Dis Points]]+Points_Table[[#This Row],[ELL Points]]</f>
        <v>2</v>
      </c>
      <c r="M172">
        <f>IFERROR(VLOOKUP(_xlfn.NUMBERVALUE($A172),PKRFP1!$A:$L,12,FALSE),"N/A")</f>
        <v>1</v>
      </c>
      <c r="N172" s="88">
        <f t="shared" si="11"/>
        <v>2</v>
      </c>
      <c r="O172" s="94">
        <f>IFERROR(VLOOKUP(_xlfn.NUMBERVALUE($A172),'% Served'!$A:$L,12,FALSE),"N/A")</f>
        <v>1</v>
      </c>
      <c r="P172" s="90">
        <f>INDEX('Need Points'!$T$21:$T$26,IF(Points_Table[[#This Row],[% Served 3yr Average]]="N/A",6,MATCH(Points_Table[[#This Row],[% Served 3yr Average]],'Need Points'!$S$21:$S$26,1)+1))</f>
        <v>5</v>
      </c>
    </row>
    <row r="173" spans="1:16" x14ac:dyDescent="0.25">
      <c r="A173" t="str">
        <f t="shared" si="10"/>
        <v>160801</v>
      </c>
      <c r="B173" s="68" t="s">
        <v>2248</v>
      </c>
      <c r="C173" s="71" t="s">
        <v>792</v>
      </c>
      <c r="D173" s="69">
        <v>2018</v>
      </c>
      <c r="E173" s="69">
        <v>0</v>
      </c>
      <c r="F173" s="69">
        <v>51</v>
      </c>
      <c r="G173">
        <f>IFERROR(VLOOKUP(_xlfn.NUMBERVALUE($A173),PKRFP1!$A:$I,6,FALSE),"N/A")</f>
        <v>2.4820000000000002</v>
      </c>
      <c r="H173">
        <f>IFERROR(VLOOKUP(_xlfn.NUMBERVALUE($A173),PKRFP1!$A:$I,5,FALSE),"N/A")</f>
        <v>4</v>
      </c>
      <c r="I173">
        <f>IF(AND(ISNUMBER(Points_Table[[#This Row],[May 2019 NRI]]),ISNUMBER(Points_Table[[#This Row],[2008 NRC]]),OR(H173&lt;=4,G173&gt;=$T$17)),1,0)</f>
        <v>1</v>
      </c>
      <c r="J173">
        <f t="shared" si="8"/>
        <v>0</v>
      </c>
      <c r="K173">
        <f t="shared" si="9"/>
        <v>2</v>
      </c>
      <c r="L173" s="90">
        <f>Points_Table[[#This Row],[Ec Dis Points]]+Points_Table[[#This Row],[ELL Points]]</f>
        <v>2</v>
      </c>
      <c r="M173">
        <f>IFERROR(VLOOKUP(_xlfn.NUMBERVALUE($A173),PKRFP1!$A:$L,12,FALSE),"N/A")</f>
        <v>1</v>
      </c>
      <c r="N173" s="88">
        <f t="shared" si="11"/>
        <v>2</v>
      </c>
      <c r="O173" s="94">
        <f>IFERROR(VLOOKUP(_xlfn.NUMBERVALUE($A173),'% Served'!$A:$L,12,FALSE),"N/A")</f>
        <v>1</v>
      </c>
      <c r="P173" s="90">
        <f>INDEX('Need Points'!$T$21:$T$26,IF(Points_Table[[#This Row],[% Served 3yr Average]]="N/A",6,MATCH(Points_Table[[#This Row],[% Served 3yr Average]],'Need Points'!$S$21:$S$26,1)+1))</f>
        <v>5</v>
      </c>
    </row>
    <row r="174" spans="1:16" x14ac:dyDescent="0.25">
      <c r="A174" t="str">
        <f t="shared" si="10"/>
        <v>161201</v>
      </c>
      <c r="B174" s="68" t="s">
        <v>2249</v>
      </c>
      <c r="C174" s="71" t="s">
        <v>1058</v>
      </c>
      <c r="D174" s="69">
        <v>2018</v>
      </c>
      <c r="E174" s="69">
        <v>0</v>
      </c>
      <c r="F174" s="69">
        <v>77</v>
      </c>
      <c r="G174">
        <f>IFERROR(VLOOKUP(_xlfn.NUMBERVALUE($A174),PKRFP1!$A:$I,6,FALSE),"N/A")</f>
        <v>9.298</v>
      </c>
      <c r="H174">
        <f>IFERROR(VLOOKUP(_xlfn.NUMBERVALUE($A174),PKRFP1!$A:$I,5,FALSE),"N/A")</f>
        <v>4</v>
      </c>
      <c r="I174">
        <f>IF(AND(ISNUMBER(Points_Table[[#This Row],[May 2019 NRI]]),ISNUMBER(Points_Table[[#This Row],[2008 NRC]]),OR(H174&lt;=4,G174&gt;=$T$17)),1,0)</f>
        <v>1</v>
      </c>
      <c r="J174">
        <f t="shared" si="8"/>
        <v>0</v>
      </c>
      <c r="K174">
        <f t="shared" si="9"/>
        <v>3</v>
      </c>
      <c r="L174" s="90">
        <f>Points_Table[[#This Row],[Ec Dis Points]]+Points_Table[[#This Row],[ELL Points]]</f>
        <v>3</v>
      </c>
      <c r="M174">
        <f>IFERROR(VLOOKUP(_xlfn.NUMBERVALUE($A174),PKRFP1!$A:$L,12,FALSE),"N/A")</f>
        <v>1</v>
      </c>
      <c r="N174" s="88">
        <f t="shared" si="11"/>
        <v>2</v>
      </c>
      <c r="O174" s="94">
        <f>IFERROR(VLOOKUP(_xlfn.NUMBERVALUE($A174),'% Served'!$A:$L,12,FALSE),"N/A")</f>
        <v>1</v>
      </c>
      <c r="P174" s="90">
        <f>INDEX('Need Points'!$T$21:$T$26,IF(Points_Table[[#This Row],[% Served 3yr Average]]="N/A",6,MATCH(Points_Table[[#This Row],[% Served 3yr Average]],'Need Points'!$S$21:$S$26,1)+1))</f>
        <v>5</v>
      </c>
    </row>
    <row r="175" spans="1:16" x14ac:dyDescent="0.25">
      <c r="A175" t="str">
        <f t="shared" si="10"/>
        <v>161401</v>
      </c>
      <c r="B175" s="68" t="s">
        <v>2250</v>
      </c>
      <c r="C175" s="71" t="s">
        <v>1061</v>
      </c>
      <c r="D175" s="69">
        <v>2018</v>
      </c>
      <c r="E175" s="69">
        <v>0</v>
      </c>
      <c r="F175" s="69">
        <v>43</v>
      </c>
      <c r="G175">
        <f>IFERROR(VLOOKUP(_xlfn.NUMBERVALUE($A175),PKRFP1!$A:$I,6,FALSE),"N/A")</f>
        <v>0.88200000000000001</v>
      </c>
      <c r="H175">
        <f>IFERROR(VLOOKUP(_xlfn.NUMBERVALUE($A175),PKRFP1!$A:$I,5,FALSE),"N/A")</f>
        <v>5</v>
      </c>
      <c r="I175">
        <f>IF(AND(ISNUMBER(Points_Table[[#This Row],[May 2019 NRI]]),ISNUMBER(Points_Table[[#This Row],[2008 NRC]]),OR(H175&lt;=4,G175&gt;=$T$17)),1,0)</f>
        <v>1</v>
      </c>
      <c r="J175">
        <f t="shared" si="8"/>
        <v>0</v>
      </c>
      <c r="K175">
        <f t="shared" si="9"/>
        <v>1</v>
      </c>
      <c r="L175" s="90">
        <f>Points_Table[[#This Row],[Ec Dis Points]]+Points_Table[[#This Row],[ELL Points]]</f>
        <v>1</v>
      </c>
      <c r="M175">
        <f>IFERROR(VLOOKUP(_xlfn.NUMBERVALUE($A175),PKRFP1!$A:$L,12,FALSE),"N/A")</f>
        <v>1</v>
      </c>
      <c r="N175" s="88">
        <f t="shared" si="11"/>
        <v>2</v>
      </c>
      <c r="O175" s="94">
        <f>IFERROR(VLOOKUP(_xlfn.NUMBERVALUE($A175),'% Served'!$A:$L,12,FALSE),"N/A")</f>
        <v>0.90196078431372551</v>
      </c>
      <c r="P175" s="90">
        <f>INDEX('Need Points'!$T$21:$T$26,IF(Points_Table[[#This Row],[% Served 3yr Average]]="N/A",6,MATCH(Points_Table[[#This Row],[% Served 3yr Average]],'Need Points'!$S$21:$S$26,1)+1))</f>
        <v>3</v>
      </c>
    </row>
    <row r="176" spans="1:16" x14ac:dyDescent="0.25">
      <c r="A176" t="str">
        <f t="shared" si="10"/>
        <v>161501</v>
      </c>
      <c r="B176" s="68" t="s">
        <v>2251</v>
      </c>
      <c r="C176" s="71" t="s">
        <v>955</v>
      </c>
      <c r="D176" s="69">
        <v>2018</v>
      </c>
      <c r="E176" s="69">
        <v>0</v>
      </c>
      <c r="F176" s="69">
        <v>57</v>
      </c>
      <c r="G176">
        <f>IFERROR(VLOOKUP(_xlfn.NUMBERVALUE($A176),PKRFP1!$A:$I,6,FALSE),"N/A")</f>
        <v>3.431</v>
      </c>
      <c r="H176">
        <f>IFERROR(VLOOKUP(_xlfn.NUMBERVALUE($A176),PKRFP1!$A:$I,5,FALSE),"N/A")</f>
        <v>4</v>
      </c>
      <c r="I176">
        <f>IF(AND(ISNUMBER(Points_Table[[#This Row],[May 2019 NRI]]),ISNUMBER(Points_Table[[#This Row],[2008 NRC]]),OR(H176&lt;=4,G176&gt;=$T$17)),1,0)</f>
        <v>1</v>
      </c>
      <c r="J176">
        <f t="shared" si="8"/>
        <v>0</v>
      </c>
      <c r="K176">
        <f t="shared" si="9"/>
        <v>2</v>
      </c>
      <c r="L176" s="90">
        <f>Points_Table[[#This Row],[Ec Dis Points]]+Points_Table[[#This Row],[ELL Points]]</f>
        <v>2</v>
      </c>
      <c r="M176">
        <f>IFERROR(VLOOKUP(_xlfn.NUMBERVALUE($A176),PKRFP1!$A:$L,12,FALSE),"N/A")</f>
        <v>1</v>
      </c>
      <c r="N176" s="88">
        <f t="shared" si="11"/>
        <v>2</v>
      </c>
      <c r="O176" s="94">
        <f>IFERROR(VLOOKUP(_xlfn.NUMBERVALUE($A176),'% Served'!$A:$L,12,FALSE),"N/A")</f>
        <v>0.99676375404530748</v>
      </c>
      <c r="P176" s="90">
        <f>INDEX('Need Points'!$T$21:$T$26,IF(Points_Table[[#This Row],[% Served 3yr Average]]="N/A",6,MATCH(Points_Table[[#This Row],[% Served 3yr Average]],'Need Points'!$S$21:$S$26,1)+1))</f>
        <v>5</v>
      </c>
    </row>
    <row r="177" spans="1:16" x14ac:dyDescent="0.25">
      <c r="A177" t="str">
        <f t="shared" si="10"/>
        <v>161601</v>
      </c>
      <c r="B177" s="68" t="s">
        <v>2252</v>
      </c>
      <c r="C177" s="71" t="s">
        <v>768</v>
      </c>
      <c r="D177" s="69">
        <v>2018</v>
      </c>
      <c r="E177" s="69">
        <v>0</v>
      </c>
      <c r="F177" s="69">
        <v>66</v>
      </c>
      <c r="G177">
        <f>IFERROR(VLOOKUP(_xlfn.NUMBERVALUE($A177),PKRFP1!$A:$I,6,FALSE),"N/A")</f>
        <v>5.1920000000000002</v>
      </c>
      <c r="H177">
        <f>IFERROR(VLOOKUP(_xlfn.NUMBERVALUE($A177),PKRFP1!$A:$I,5,FALSE),"N/A")</f>
        <v>4</v>
      </c>
      <c r="I177">
        <f>IF(AND(ISNUMBER(Points_Table[[#This Row],[May 2019 NRI]]),ISNUMBER(Points_Table[[#This Row],[2008 NRC]]),OR(H177&lt;=4,G177&gt;=$T$17)),1,0)</f>
        <v>1</v>
      </c>
      <c r="J177">
        <f t="shared" si="8"/>
        <v>0</v>
      </c>
      <c r="K177">
        <f t="shared" si="9"/>
        <v>2</v>
      </c>
      <c r="L177" s="90">
        <f>Points_Table[[#This Row],[Ec Dis Points]]+Points_Table[[#This Row],[ELL Points]]</f>
        <v>2</v>
      </c>
      <c r="M177">
        <f>IFERROR(VLOOKUP(_xlfn.NUMBERVALUE($A177),PKRFP1!$A:$L,12,FALSE),"N/A")</f>
        <v>1</v>
      </c>
      <c r="N177" s="88">
        <f t="shared" si="11"/>
        <v>2</v>
      </c>
      <c r="O177" s="94">
        <f>IFERROR(VLOOKUP(_xlfn.NUMBERVALUE($A177),'% Served'!$A:$L,12,FALSE),"N/A")</f>
        <v>1</v>
      </c>
      <c r="P177" s="90">
        <f>INDEX('Need Points'!$T$21:$T$26,IF(Points_Table[[#This Row],[% Served 3yr Average]]="N/A",6,MATCH(Points_Table[[#This Row],[% Served 3yr Average]],'Need Points'!$S$21:$S$26,1)+1))</f>
        <v>5</v>
      </c>
    </row>
    <row r="178" spans="1:16" x14ac:dyDescent="0.25">
      <c r="A178" t="str">
        <f t="shared" si="10"/>
        <v>161801</v>
      </c>
      <c r="B178" s="68" t="s">
        <v>2253</v>
      </c>
      <c r="C178" s="71" t="s">
        <v>1055</v>
      </c>
      <c r="D178" s="69">
        <v>2018</v>
      </c>
      <c r="E178" s="69">
        <v>1</v>
      </c>
      <c r="F178" s="69">
        <v>65</v>
      </c>
      <c r="G178">
        <f>IFERROR(VLOOKUP(_xlfn.NUMBERVALUE($A178),PKRFP1!$A:$I,6,FALSE),"N/A")</f>
        <v>3.2509999999999999</v>
      </c>
      <c r="H178">
        <f>IFERROR(VLOOKUP(_xlfn.NUMBERVALUE($A178),PKRFP1!$A:$I,5,FALSE),"N/A")</f>
        <v>4</v>
      </c>
      <c r="I178">
        <f>IF(AND(ISNUMBER(Points_Table[[#This Row],[May 2019 NRI]]),ISNUMBER(Points_Table[[#This Row],[2008 NRC]]),OR(H178&lt;=4,G178&gt;=$T$17)),1,0)</f>
        <v>1</v>
      </c>
      <c r="J178">
        <f t="shared" si="8"/>
        <v>0</v>
      </c>
      <c r="K178">
        <f t="shared" si="9"/>
        <v>2</v>
      </c>
      <c r="L178" s="90">
        <f>Points_Table[[#This Row],[Ec Dis Points]]+Points_Table[[#This Row],[ELL Points]]</f>
        <v>2</v>
      </c>
      <c r="M178">
        <f>IFERROR(VLOOKUP(_xlfn.NUMBERVALUE($A178),PKRFP1!$A:$L,12,FALSE),"N/A")</f>
        <v>1</v>
      </c>
      <c r="N178" s="88">
        <f t="shared" si="11"/>
        <v>2</v>
      </c>
      <c r="O178" s="94">
        <f>IFERROR(VLOOKUP(_xlfn.NUMBERVALUE($A178),'% Served'!$A:$L,12,FALSE),"N/A")</f>
        <v>1</v>
      </c>
      <c r="P178" s="90">
        <f>INDEX('Need Points'!$T$21:$T$26,IF(Points_Table[[#This Row],[% Served 3yr Average]]="N/A",6,MATCH(Points_Table[[#This Row],[% Served 3yr Average]],'Need Points'!$S$21:$S$26,1)+1))</f>
        <v>5</v>
      </c>
    </row>
    <row r="179" spans="1:16" x14ac:dyDescent="0.25">
      <c r="A179" t="str">
        <f t="shared" si="10"/>
        <v>170301</v>
      </c>
      <c r="B179" s="68" t="s">
        <v>2254</v>
      </c>
      <c r="C179" s="71" t="s">
        <v>1408</v>
      </c>
      <c r="D179" s="69">
        <v>2018</v>
      </c>
      <c r="E179" s="69">
        <v>0</v>
      </c>
      <c r="F179" s="69">
        <v>68</v>
      </c>
      <c r="G179">
        <f>IFERROR(VLOOKUP(_xlfn.NUMBERVALUE($A179),PKRFP1!$A:$I,6,FALSE),"N/A")</f>
        <v>0.54200000000000004</v>
      </c>
      <c r="H179">
        <f>IFERROR(VLOOKUP(_xlfn.NUMBERVALUE($A179),PKRFP1!$A:$I,5,FALSE),"N/A")</f>
        <v>5</v>
      </c>
      <c r="I179">
        <f>IF(AND(ISNUMBER(Points_Table[[#This Row],[May 2019 NRI]]),ISNUMBER(Points_Table[[#This Row],[2008 NRC]]),OR(H179&lt;=4,G179&gt;=$T$17)),1,0)</f>
        <v>0</v>
      </c>
      <c r="J179">
        <f t="shared" si="8"/>
        <v>0</v>
      </c>
      <c r="K179">
        <f t="shared" si="9"/>
        <v>2</v>
      </c>
      <c r="L179" s="90">
        <f>Points_Table[[#This Row],[Ec Dis Points]]+Points_Table[[#This Row],[ELL Points]]</f>
        <v>2</v>
      </c>
      <c r="M179">
        <f>IFERROR(VLOOKUP(_xlfn.NUMBERVALUE($A179),PKRFP1!$A:$L,12,FALSE),"N/A")</f>
        <v>0</v>
      </c>
      <c r="N179" s="88">
        <f t="shared" si="11"/>
        <v>3</v>
      </c>
      <c r="O179" s="94" t="str">
        <f>IFERROR(VLOOKUP(_xlfn.NUMBERVALUE($A179),'% Served'!$A:$L,12,FALSE),"N/A")</f>
        <v>N/A</v>
      </c>
      <c r="P179" s="90">
        <f>INDEX('Need Points'!$T$21:$T$26,IF(Points_Table[[#This Row],[% Served 3yr Average]]="N/A",6,MATCH(Points_Table[[#This Row],[% Served 3yr Average]],'Need Points'!$S$21:$S$26,1)+1))</f>
        <v>5</v>
      </c>
    </row>
    <row r="180" spans="1:16" x14ac:dyDescent="0.25">
      <c r="A180" t="str">
        <f t="shared" si="10"/>
        <v>170500</v>
      </c>
      <c r="B180" s="68" t="s">
        <v>2255</v>
      </c>
      <c r="C180" s="71" t="s">
        <v>880</v>
      </c>
      <c r="D180" s="69">
        <v>2018</v>
      </c>
      <c r="E180" s="69">
        <v>1</v>
      </c>
      <c r="F180" s="69">
        <v>62</v>
      </c>
      <c r="G180">
        <f>IFERROR(VLOOKUP(_xlfn.NUMBERVALUE($A180),PKRFP1!$A:$I,6,FALSE),"N/A")</f>
        <v>3.077</v>
      </c>
      <c r="H180">
        <f>IFERROR(VLOOKUP(_xlfn.NUMBERVALUE($A180),PKRFP1!$A:$I,5,FALSE),"N/A")</f>
        <v>4</v>
      </c>
      <c r="I180">
        <f>IF(AND(ISNUMBER(Points_Table[[#This Row],[May 2019 NRI]]),ISNUMBER(Points_Table[[#This Row],[2008 NRC]]),OR(H180&lt;=4,G180&gt;=$T$17)),1,0)</f>
        <v>1</v>
      </c>
      <c r="J180">
        <f t="shared" si="8"/>
        <v>0</v>
      </c>
      <c r="K180">
        <f t="shared" si="9"/>
        <v>2</v>
      </c>
      <c r="L180" s="90">
        <f>Points_Table[[#This Row],[Ec Dis Points]]+Points_Table[[#This Row],[ELL Points]]</f>
        <v>2</v>
      </c>
      <c r="M180">
        <f>IFERROR(VLOOKUP(_xlfn.NUMBERVALUE($A180),PKRFP1!$A:$L,12,FALSE),"N/A")</f>
        <v>1</v>
      </c>
      <c r="N180" s="88">
        <f t="shared" si="11"/>
        <v>2</v>
      </c>
      <c r="O180" s="94">
        <f>IFERROR(VLOOKUP(_xlfn.NUMBERVALUE($A180),'% Served'!$A:$L,12,FALSE),"N/A")</f>
        <v>0.90972222222222221</v>
      </c>
      <c r="P180" s="90">
        <f>INDEX('Need Points'!$T$21:$T$26,IF(Points_Table[[#This Row],[% Served 3yr Average]]="N/A",6,MATCH(Points_Table[[#This Row],[% Served 3yr Average]],'Need Points'!$S$21:$S$26,1)+1))</f>
        <v>3</v>
      </c>
    </row>
    <row r="181" spans="1:16" x14ac:dyDescent="0.25">
      <c r="A181" t="str">
        <f t="shared" si="10"/>
        <v>170600</v>
      </c>
      <c r="B181" s="68" t="s">
        <v>2256</v>
      </c>
      <c r="C181" s="71" t="s">
        <v>925</v>
      </c>
      <c r="D181" s="69">
        <v>2018</v>
      </c>
      <c r="E181" s="69">
        <v>1</v>
      </c>
      <c r="F181" s="69">
        <v>50</v>
      </c>
      <c r="G181">
        <f>IFERROR(VLOOKUP(_xlfn.NUMBERVALUE($A181),PKRFP1!$A:$I,6,FALSE),"N/A")</f>
        <v>1.5640000000000001</v>
      </c>
      <c r="H181">
        <f>IFERROR(VLOOKUP(_xlfn.NUMBERVALUE($A181),PKRFP1!$A:$I,5,FALSE),"N/A")</f>
        <v>5</v>
      </c>
      <c r="I181">
        <f>IF(AND(ISNUMBER(Points_Table[[#This Row],[May 2019 NRI]]),ISNUMBER(Points_Table[[#This Row],[2008 NRC]]),OR(H181&lt;=4,G181&gt;=$T$17)),1,0)</f>
        <v>1</v>
      </c>
      <c r="J181">
        <f t="shared" si="8"/>
        <v>0</v>
      </c>
      <c r="K181">
        <f t="shared" si="9"/>
        <v>2</v>
      </c>
      <c r="L181" s="90">
        <f>Points_Table[[#This Row],[Ec Dis Points]]+Points_Table[[#This Row],[ELL Points]]</f>
        <v>2</v>
      </c>
      <c r="M181">
        <f>IFERROR(VLOOKUP(_xlfn.NUMBERVALUE($A181),PKRFP1!$A:$L,12,FALSE),"N/A")</f>
        <v>1</v>
      </c>
      <c r="N181" s="88">
        <f t="shared" si="11"/>
        <v>2</v>
      </c>
      <c r="O181" s="94">
        <f>IFERROR(VLOOKUP(_xlfn.NUMBERVALUE($A181),'% Served'!$A:$L,12,FALSE),"N/A")</f>
        <v>1</v>
      </c>
      <c r="P181" s="90">
        <f>INDEX('Need Points'!$T$21:$T$26,IF(Points_Table[[#This Row],[% Served 3yr Average]]="N/A",6,MATCH(Points_Table[[#This Row],[% Served 3yr Average]],'Need Points'!$S$21:$S$26,1)+1))</f>
        <v>5</v>
      </c>
    </row>
    <row r="182" spans="1:16" x14ac:dyDescent="0.25">
      <c r="A182" t="str">
        <f t="shared" si="10"/>
        <v>170801</v>
      </c>
      <c r="B182" s="68" t="s">
        <v>2257</v>
      </c>
      <c r="C182" s="71" t="s">
        <v>961</v>
      </c>
      <c r="D182" s="69">
        <v>2018</v>
      </c>
      <c r="E182" s="69">
        <v>0</v>
      </c>
      <c r="F182" s="69">
        <v>49</v>
      </c>
      <c r="G182">
        <f>IFERROR(VLOOKUP(_xlfn.NUMBERVALUE($A182),PKRFP1!$A:$I,6,FALSE),"N/A")</f>
        <v>1.663</v>
      </c>
      <c r="H182">
        <f>IFERROR(VLOOKUP(_xlfn.NUMBERVALUE($A182),PKRFP1!$A:$I,5,FALSE),"N/A")</f>
        <v>5</v>
      </c>
      <c r="I182">
        <f>IF(AND(ISNUMBER(Points_Table[[#This Row],[May 2019 NRI]]),ISNUMBER(Points_Table[[#This Row],[2008 NRC]]),OR(H182&lt;=4,G182&gt;=$T$17)),1,0)</f>
        <v>1</v>
      </c>
      <c r="J182">
        <f t="shared" si="8"/>
        <v>0</v>
      </c>
      <c r="K182">
        <f t="shared" si="9"/>
        <v>1</v>
      </c>
      <c r="L182" s="90">
        <f>Points_Table[[#This Row],[Ec Dis Points]]+Points_Table[[#This Row],[ELL Points]]</f>
        <v>1</v>
      </c>
      <c r="M182">
        <f>IFERROR(VLOOKUP(_xlfn.NUMBERVALUE($A182),PKRFP1!$A:$L,12,FALSE),"N/A")</f>
        <v>1</v>
      </c>
      <c r="N182" s="88">
        <f t="shared" si="11"/>
        <v>2</v>
      </c>
      <c r="O182" s="94">
        <f>IFERROR(VLOOKUP(_xlfn.NUMBERVALUE($A182),'% Served'!$A:$L,12,FALSE),"N/A")</f>
        <v>1</v>
      </c>
      <c r="P182" s="90">
        <f>INDEX('Need Points'!$T$21:$T$26,IF(Points_Table[[#This Row],[% Served 3yr Average]]="N/A",6,MATCH(Points_Table[[#This Row],[% Served 3yr Average]],'Need Points'!$S$21:$S$26,1)+1))</f>
        <v>5</v>
      </c>
    </row>
    <row r="183" spans="1:16" x14ac:dyDescent="0.25">
      <c r="A183" t="str">
        <f t="shared" si="10"/>
        <v>170901</v>
      </c>
      <c r="B183" s="68" t="s">
        <v>2258</v>
      </c>
      <c r="C183" s="71" t="s">
        <v>995</v>
      </c>
      <c r="D183" s="69">
        <v>2018</v>
      </c>
      <c r="E183" s="69">
        <v>1</v>
      </c>
      <c r="F183" s="69">
        <v>53</v>
      </c>
      <c r="G183">
        <f>IFERROR(VLOOKUP(_xlfn.NUMBERVALUE($A183),PKRFP1!$A:$I,6,FALSE),"N/A")</f>
        <v>1.3859999999999999</v>
      </c>
      <c r="H183">
        <f>IFERROR(VLOOKUP(_xlfn.NUMBERVALUE($A183),PKRFP1!$A:$I,5,FALSE),"N/A")</f>
        <v>5</v>
      </c>
      <c r="I183">
        <f>IF(AND(ISNUMBER(Points_Table[[#This Row],[May 2019 NRI]]),ISNUMBER(Points_Table[[#This Row],[2008 NRC]]),OR(H183&lt;=4,G183&gt;=$T$17)),1,0)</f>
        <v>1</v>
      </c>
      <c r="J183">
        <f t="shared" si="8"/>
        <v>0</v>
      </c>
      <c r="K183">
        <f t="shared" si="9"/>
        <v>2</v>
      </c>
      <c r="L183" s="90">
        <f>Points_Table[[#This Row],[Ec Dis Points]]+Points_Table[[#This Row],[ELL Points]]</f>
        <v>2</v>
      </c>
      <c r="M183">
        <f>IFERROR(VLOOKUP(_xlfn.NUMBERVALUE($A183),PKRFP1!$A:$L,12,FALSE),"N/A")</f>
        <v>1</v>
      </c>
      <c r="N183" s="88">
        <f t="shared" si="11"/>
        <v>2</v>
      </c>
      <c r="O183" s="94">
        <f>IFERROR(VLOOKUP(_xlfn.NUMBERVALUE($A183),'% Served'!$A:$L,12,FALSE),"N/A")</f>
        <v>0.87037037037037035</v>
      </c>
      <c r="P183" s="90">
        <f>INDEX('Need Points'!$T$21:$T$26,IF(Points_Table[[#This Row],[% Served 3yr Average]]="N/A",6,MATCH(Points_Table[[#This Row],[% Served 3yr Average]],'Need Points'!$S$21:$S$26,1)+1))</f>
        <v>3</v>
      </c>
    </row>
    <row r="184" spans="1:16" x14ac:dyDescent="0.25">
      <c r="A184" t="str">
        <f t="shared" si="10"/>
        <v>171102</v>
      </c>
      <c r="B184" s="68" t="s">
        <v>2259</v>
      </c>
      <c r="C184" s="71" t="s">
        <v>763</v>
      </c>
      <c r="D184" s="69">
        <v>2018</v>
      </c>
      <c r="E184" s="69">
        <v>0</v>
      </c>
      <c r="F184" s="69">
        <v>47</v>
      </c>
      <c r="G184">
        <f>IFERROR(VLOOKUP(_xlfn.NUMBERVALUE($A184),PKRFP1!$A:$I,6,FALSE),"N/A")</f>
        <v>1.232</v>
      </c>
      <c r="H184">
        <f>IFERROR(VLOOKUP(_xlfn.NUMBERVALUE($A184),PKRFP1!$A:$I,5,FALSE),"N/A")</f>
        <v>5</v>
      </c>
      <c r="I184">
        <f>IF(AND(ISNUMBER(Points_Table[[#This Row],[May 2019 NRI]]),ISNUMBER(Points_Table[[#This Row],[2008 NRC]]),OR(H184&lt;=4,G184&gt;=$T$17)),1,0)</f>
        <v>1</v>
      </c>
      <c r="J184">
        <f t="shared" si="8"/>
        <v>0</v>
      </c>
      <c r="K184">
        <f t="shared" si="9"/>
        <v>1</v>
      </c>
      <c r="L184" s="90">
        <f>Points_Table[[#This Row],[Ec Dis Points]]+Points_Table[[#This Row],[ELL Points]]</f>
        <v>1</v>
      </c>
      <c r="M184">
        <f>IFERROR(VLOOKUP(_xlfn.NUMBERVALUE($A184),PKRFP1!$A:$L,12,FALSE),"N/A")</f>
        <v>1</v>
      </c>
      <c r="N184" s="88">
        <f t="shared" si="11"/>
        <v>2</v>
      </c>
      <c r="O184" s="94">
        <f>IFERROR(VLOOKUP(_xlfn.NUMBERVALUE($A184),'% Served'!$A:$L,12,FALSE),"N/A")</f>
        <v>1</v>
      </c>
      <c r="P184" s="90">
        <f>INDEX('Need Points'!$T$21:$T$26,IF(Points_Table[[#This Row],[% Served 3yr Average]]="N/A",6,MATCH(Points_Table[[#This Row],[% Served 3yr Average]],'Need Points'!$S$21:$S$26,1)+1))</f>
        <v>5</v>
      </c>
    </row>
    <row r="185" spans="1:16" x14ac:dyDescent="0.25">
      <c r="A185" t="str">
        <f t="shared" si="10"/>
        <v>180202</v>
      </c>
      <c r="B185" s="68" t="s">
        <v>2260</v>
      </c>
      <c r="C185" s="71" t="s">
        <v>730</v>
      </c>
      <c r="D185" s="69">
        <v>2018</v>
      </c>
      <c r="E185" s="69">
        <v>1</v>
      </c>
      <c r="F185" s="69">
        <v>39</v>
      </c>
      <c r="G185">
        <f>IFERROR(VLOOKUP(_xlfn.NUMBERVALUE($A185),PKRFP1!$A:$I,6,FALSE),"N/A")</f>
        <v>2.0609999999999999</v>
      </c>
      <c r="H185">
        <f>IFERROR(VLOOKUP(_xlfn.NUMBERVALUE($A185),PKRFP1!$A:$I,5,FALSE),"N/A")</f>
        <v>5</v>
      </c>
      <c r="I185">
        <f>IF(AND(ISNUMBER(Points_Table[[#This Row],[May 2019 NRI]]),ISNUMBER(Points_Table[[#This Row],[2008 NRC]]),OR(H185&lt;=4,G185&gt;=$T$17)),1,0)</f>
        <v>1</v>
      </c>
      <c r="J185">
        <f t="shared" si="8"/>
        <v>0</v>
      </c>
      <c r="K185">
        <f t="shared" si="9"/>
        <v>1</v>
      </c>
      <c r="L185" s="90">
        <f>Points_Table[[#This Row],[Ec Dis Points]]+Points_Table[[#This Row],[ELL Points]]</f>
        <v>1</v>
      </c>
      <c r="M185">
        <f>IFERROR(VLOOKUP(_xlfn.NUMBERVALUE($A185),PKRFP1!$A:$L,12,FALSE),"N/A")</f>
        <v>1</v>
      </c>
      <c r="N185" s="88">
        <f t="shared" si="11"/>
        <v>2</v>
      </c>
      <c r="O185" s="94">
        <f>IFERROR(VLOOKUP(_xlfn.NUMBERVALUE($A185),'% Served'!$A:$L,12,FALSE),"N/A")</f>
        <v>1</v>
      </c>
      <c r="P185" s="90">
        <f>INDEX('Need Points'!$T$21:$T$26,IF(Points_Table[[#This Row],[% Served 3yr Average]]="N/A",6,MATCH(Points_Table[[#This Row],[% Served 3yr Average]],'Need Points'!$S$21:$S$26,1)+1))</f>
        <v>5</v>
      </c>
    </row>
    <row r="186" spans="1:16" x14ac:dyDescent="0.25">
      <c r="A186" t="str">
        <f t="shared" si="10"/>
        <v>180300</v>
      </c>
      <c r="B186" s="68" t="s">
        <v>2261</v>
      </c>
      <c r="C186" s="71" t="s">
        <v>747</v>
      </c>
      <c r="D186" s="69">
        <v>2018</v>
      </c>
      <c r="E186" s="69">
        <v>1</v>
      </c>
      <c r="F186" s="69">
        <v>59</v>
      </c>
      <c r="G186">
        <f>IFERROR(VLOOKUP(_xlfn.NUMBERVALUE($A186),PKRFP1!$A:$I,6,FALSE),"N/A")</f>
        <v>1.61</v>
      </c>
      <c r="H186">
        <f>IFERROR(VLOOKUP(_xlfn.NUMBERVALUE($A186),PKRFP1!$A:$I,5,FALSE),"N/A")</f>
        <v>4</v>
      </c>
      <c r="I186">
        <f>IF(AND(ISNUMBER(Points_Table[[#This Row],[May 2019 NRI]]),ISNUMBER(Points_Table[[#This Row],[2008 NRC]]),OR(H186&lt;=4,G186&gt;=$T$17)),1,0)</f>
        <v>1</v>
      </c>
      <c r="J186">
        <f t="shared" si="8"/>
        <v>0</v>
      </c>
      <c r="K186">
        <f t="shared" si="9"/>
        <v>2</v>
      </c>
      <c r="L186" s="90">
        <f>Points_Table[[#This Row],[Ec Dis Points]]+Points_Table[[#This Row],[ELL Points]]</f>
        <v>2</v>
      </c>
      <c r="M186">
        <f>IFERROR(VLOOKUP(_xlfn.NUMBERVALUE($A186),PKRFP1!$A:$L,12,FALSE),"N/A")</f>
        <v>1</v>
      </c>
      <c r="N186" s="88">
        <f t="shared" si="11"/>
        <v>2</v>
      </c>
      <c r="O186" s="94">
        <f>IFERROR(VLOOKUP(_xlfn.NUMBERVALUE($A186),'% Served'!$A:$L,12,FALSE),"N/A")</f>
        <v>1</v>
      </c>
      <c r="P186" s="90">
        <f>INDEX('Need Points'!$T$21:$T$26,IF(Points_Table[[#This Row],[% Served 3yr Average]]="N/A",6,MATCH(Points_Table[[#This Row],[% Served 3yr Average]],'Need Points'!$S$21:$S$26,1)+1))</f>
        <v>5</v>
      </c>
    </row>
    <row r="187" spans="1:16" x14ac:dyDescent="0.25">
      <c r="A187" t="str">
        <f t="shared" si="10"/>
        <v>180701</v>
      </c>
      <c r="B187" s="68" t="s">
        <v>2262</v>
      </c>
      <c r="C187" s="71" t="s">
        <v>770</v>
      </c>
      <c r="D187" s="69">
        <v>2018</v>
      </c>
      <c r="E187" s="69">
        <v>0</v>
      </c>
      <c r="F187" s="69">
        <v>43</v>
      </c>
      <c r="G187">
        <f>IFERROR(VLOOKUP(_xlfn.NUMBERVALUE($A187),PKRFP1!$A:$I,6,FALSE),"N/A")</f>
        <v>1.6619999999999999</v>
      </c>
      <c r="H187">
        <f>IFERROR(VLOOKUP(_xlfn.NUMBERVALUE($A187),PKRFP1!$A:$I,5,FALSE),"N/A")</f>
        <v>5</v>
      </c>
      <c r="I187">
        <f>IF(AND(ISNUMBER(Points_Table[[#This Row],[May 2019 NRI]]),ISNUMBER(Points_Table[[#This Row],[2008 NRC]]),OR(H187&lt;=4,G187&gt;=$T$17)),1,0)</f>
        <v>1</v>
      </c>
      <c r="J187">
        <f t="shared" si="8"/>
        <v>0</v>
      </c>
      <c r="K187">
        <f t="shared" si="9"/>
        <v>1</v>
      </c>
      <c r="L187" s="90">
        <f>Points_Table[[#This Row],[Ec Dis Points]]+Points_Table[[#This Row],[ELL Points]]</f>
        <v>1</v>
      </c>
      <c r="M187">
        <f>IFERROR(VLOOKUP(_xlfn.NUMBERVALUE($A187),PKRFP1!$A:$L,12,FALSE),"N/A")</f>
        <v>1</v>
      </c>
      <c r="N187" s="88">
        <f t="shared" si="11"/>
        <v>2</v>
      </c>
      <c r="O187" s="94">
        <f>IFERROR(VLOOKUP(_xlfn.NUMBERVALUE($A187),'% Served'!$A:$L,12,FALSE),"N/A")</f>
        <v>1</v>
      </c>
      <c r="P187" s="90">
        <f>INDEX('Need Points'!$T$21:$T$26,IF(Points_Table[[#This Row],[% Served 3yr Average]]="N/A",6,MATCH(Points_Table[[#This Row],[% Served 3yr Average]],'Need Points'!$S$21:$S$26,1)+1))</f>
        <v>5</v>
      </c>
    </row>
    <row r="188" spans="1:16" x14ac:dyDescent="0.25">
      <c r="A188" t="str">
        <f t="shared" si="10"/>
        <v>180901</v>
      </c>
      <c r="B188" s="68" t="s">
        <v>2263</v>
      </c>
      <c r="C188" s="71" t="s">
        <v>841</v>
      </c>
      <c r="D188" s="69">
        <v>2018</v>
      </c>
      <c r="E188" s="69">
        <v>11</v>
      </c>
      <c r="F188" s="69">
        <v>44</v>
      </c>
      <c r="G188">
        <f>IFERROR(VLOOKUP(_xlfn.NUMBERVALUE($A188),PKRFP1!$A:$I,6,FALSE),"N/A")</f>
        <v>2.1320000000000001</v>
      </c>
      <c r="H188">
        <f>IFERROR(VLOOKUP(_xlfn.NUMBERVALUE($A188),PKRFP1!$A:$I,5,FALSE),"N/A")</f>
        <v>5</v>
      </c>
      <c r="I188">
        <f>IF(AND(ISNUMBER(Points_Table[[#This Row],[May 2019 NRI]]),ISNUMBER(Points_Table[[#This Row],[2008 NRC]]),OR(H188&lt;=4,G188&gt;=$T$17)),1,0)</f>
        <v>1</v>
      </c>
      <c r="J188">
        <f t="shared" si="8"/>
        <v>2</v>
      </c>
      <c r="K188">
        <f t="shared" si="9"/>
        <v>1</v>
      </c>
      <c r="L188" s="90">
        <f>Points_Table[[#This Row],[Ec Dis Points]]+Points_Table[[#This Row],[ELL Points]]</f>
        <v>3</v>
      </c>
      <c r="M188">
        <f>IFERROR(VLOOKUP(_xlfn.NUMBERVALUE($A188),PKRFP1!$A:$L,12,FALSE),"N/A")</f>
        <v>1</v>
      </c>
      <c r="N188" s="88">
        <f t="shared" si="11"/>
        <v>2</v>
      </c>
      <c r="O188" s="94">
        <f>IFERROR(VLOOKUP(_xlfn.NUMBERVALUE($A188),'% Served'!$A:$L,12,FALSE),"N/A")</f>
        <v>1</v>
      </c>
      <c r="P188" s="90">
        <f>INDEX('Need Points'!$T$21:$T$26,IF(Points_Table[[#This Row],[% Served 3yr Average]]="N/A",6,MATCH(Points_Table[[#This Row],[% Served 3yr Average]],'Need Points'!$S$21:$S$26,1)+1))</f>
        <v>5</v>
      </c>
    </row>
    <row r="189" spans="1:16" x14ac:dyDescent="0.25">
      <c r="A189" t="str">
        <f t="shared" si="10"/>
        <v>181001</v>
      </c>
      <c r="B189" s="68" t="s">
        <v>2264</v>
      </c>
      <c r="C189" s="71" t="s">
        <v>937</v>
      </c>
      <c r="D189" s="69">
        <v>2018</v>
      </c>
      <c r="E189" s="69">
        <v>1</v>
      </c>
      <c r="F189" s="69">
        <v>38</v>
      </c>
      <c r="G189">
        <f>IFERROR(VLOOKUP(_xlfn.NUMBERVALUE($A189),PKRFP1!$A:$I,6,FALSE),"N/A")</f>
        <v>0.98099999999999998</v>
      </c>
      <c r="H189">
        <f>IFERROR(VLOOKUP(_xlfn.NUMBERVALUE($A189),PKRFP1!$A:$I,5,FALSE),"N/A")</f>
        <v>5</v>
      </c>
      <c r="I189">
        <f>IF(AND(ISNUMBER(Points_Table[[#This Row],[May 2019 NRI]]),ISNUMBER(Points_Table[[#This Row],[2008 NRC]]),OR(H189&lt;=4,G189&gt;=$T$17)),1,0)</f>
        <v>1</v>
      </c>
      <c r="J189">
        <f t="shared" si="8"/>
        <v>0</v>
      </c>
      <c r="K189">
        <f t="shared" si="9"/>
        <v>1</v>
      </c>
      <c r="L189" s="90">
        <f>Points_Table[[#This Row],[Ec Dis Points]]+Points_Table[[#This Row],[ELL Points]]</f>
        <v>1</v>
      </c>
      <c r="M189">
        <f>IFERROR(VLOOKUP(_xlfn.NUMBERVALUE($A189),PKRFP1!$A:$L,12,FALSE),"N/A")</f>
        <v>1</v>
      </c>
      <c r="N189" s="88">
        <f t="shared" si="11"/>
        <v>2</v>
      </c>
      <c r="O189" s="94">
        <f>IFERROR(VLOOKUP(_xlfn.NUMBERVALUE($A189),'% Served'!$A:$L,12,FALSE),"N/A")</f>
        <v>1</v>
      </c>
      <c r="P189" s="90">
        <f>INDEX('Need Points'!$T$21:$T$26,IF(Points_Table[[#This Row],[% Served 3yr Average]]="N/A",6,MATCH(Points_Table[[#This Row],[% Served 3yr Average]],'Need Points'!$S$21:$S$26,1)+1))</f>
        <v>5</v>
      </c>
    </row>
    <row r="190" spans="1:16" x14ac:dyDescent="0.25">
      <c r="A190" t="str">
        <f t="shared" si="10"/>
        <v>181101</v>
      </c>
      <c r="B190" s="68" t="s">
        <v>2265</v>
      </c>
      <c r="C190" s="71" t="s">
        <v>999</v>
      </c>
      <c r="D190" s="69">
        <v>2018</v>
      </c>
      <c r="E190" s="69">
        <v>1</v>
      </c>
      <c r="F190" s="69">
        <v>52</v>
      </c>
      <c r="G190">
        <f>IFERROR(VLOOKUP(_xlfn.NUMBERVALUE($A190),PKRFP1!$A:$I,6,FALSE),"N/A")</f>
        <v>2.5169999999999999</v>
      </c>
      <c r="H190">
        <f>IFERROR(VLOOKUP(_xlfn.NUMBERVALUE($A190),PKRFP1!$A:$I,5,FALSE),"N/A")</f>
        <v>5</v>
      </c>
      <c r="I190">
        <f>IF(AND(ISNUMBER(Points_Table[[#This Row],[May 2019 NRI]]),ISNUMBER(Points_Table[[#This Row],[2008 NRC]]),OR(H190&lt;=4,G190&gt;=$T$17)),1,0)</f>
        <v>1</v>
      </c>
      <c r="J190">
        <f t="shared" si="8"/>
        <v>0</v>
      </c>
      <c r="K190">
        <f t="shared" si="9"/>
        <v>2</v>
      </c>
      <c r="L190" s="90">
        <f>Points_Table[[#This Row],[Ec Dis Points]]+Points_Table[[#This Row],[ELL Points]]</f>
        <v>2</v>
      </c>
      <c r="M190">
        <f>IFERROR(VLOOKUP(_xlfn.NUMBERVALUE($A190),PKRFP1!$A:$L,12,FALSE),"N/A")</f>
        <v>1</v>
      </c>
      <c r="N190" s="88">
        <f t="shared" si="11"/>
        <v>2</v>
      </c>
      <c r="O190" s="94">
        <f>IFERROR(VLOOKUP(_xlfn.NUMBERVALUE($A190),'% Served'!$A:$L,12,FALSE),"N/A")</f>
        <v>1</v>
      </c>
      <c r="P190" s="90">
        <f>INDEX('Need Points'!$T$21:$T$26,IF(Points_Table[[#This Row],[% Served 3yr Average]]="N/A",6,MATCH(Points_Table[[#This Row],[% Served 3yr Average]],'Need Points'!$S$21:$S$26,1)+1))</f>
        <v>5</v>
      </c>
    </row>
    <row r="191" spans="1:16" x14ac:dyDescent="0.25">
      <c r="A191" t="str">
        <f t="shared" si="10"/>
        <v>181201</v>
      </c>
      <c r="B191" s="68" t="s">
        <v>2266</v>
      </c>
      <c r="C191" s="71" t="s">
        <v>1017</v>
      </c>
      <c r="D191" s="69">
        <v>2018</v>
      </c>
      <c r="E191" s="69">
        <v>0</v>
      </c>
      <c r="F191" s="69">
        <v>49</v>
      </c>
      <c r="G191">
        <f>IFERROR(VLOOKUP(_xlfn.NUMBERVALUE($A191),PKRFP1!$A:$I,6,FALSE),"N/A")</f>
        <v>2.1709999999999998</v>
      </c>
      <c r="H191">
        <f>IFERROR(VLOOKUP(_xlfn.NUMBERVALUE($A191),PKRFP1!$A:$I,5,FALSE),"N/A")</f>
        <v>5</v>
      </c>
      <c r="I191">
        <f>IF(AND(ISNUMBER(Points_Table[[#This Row],[May 2019 NRI]]),ISNUMBER(Points_Table[[#This Row],[2008 NRC]]),OR(H191&lt;=4,G191&gt;=$T$17)),1,0)</f>
        <v>1</v>
      </c>
      <c r="J191">
        <f t="shared" si="8"/>
        <v>0</v>
      </c>
      <c r="K191">
        <f t="shared" si="9"/>
        <v>1</v>
      </c>
      <c r="L191" s="90">
        <f>Points_Table[[#This Row],[Ec Dis Points]]+Points_Table[[#This Row],[ELL Points]]</f>
        <v>1</v>
      </c>
      <c r="M191">
        <f>IFERROR(VLOOKUP(_xlfn.NUMBERVALUE($A191),PKRFP1!$A:$L,12,FALSE),"N/A")</f>
        <v>1</v>
      </c>
      <c r="N191" s="88">
        <f t="shared" si="11"/>
        <v>2</v>
      </c>
      <c r="O191" s="94">
        <f>IFERROR(VLOOKUP(_xlfn.NUMBERVALUE($A191),'% Served'!$A:$L,12,FALSE),"N/A")</f>
        <v>1</v>
      </c>
      <c r="P191" s="90">
        <f>INDEX('Need Points'!$T$21:$T$26,IF(Points_Table[[#This Row],[% Served 3yr Average]]="N/A",6,MATCH(Points_Table[[#This Row],[% Served 3yr Average]],'Need Points'!$S$21:$S$26,1)+1))</f>
        <v>5</v>
      </c>
    </row>
    <row r="192" spans="1:16" x14ac:dyDescent="0.25">
      <c r="A192" t="str">
        <f t="shared" si="10"/>
        <v>181302</v>
      </c>
      <c r="B192" s="68" t="s">
        <v>2267</v>
      </c>
      <c r="C192" s="71" t="s">
        <v>1019</v>
      </c>
      <c r="D192" s="69">
        <v>2018</v>
      </c>
      <c r="E192" s="69">
        <v>0</v>
      </c>
      <c r="F192" s="69">
        <v>41</v>
      </c>
      <c r="G192">
        <f>IFERROR(VLOOKUP(_xlfn.NUMBERVALUE($A192),PKRFP1!$A:$I,6,FALSE),"N/A")</f>
        <v>1.6220000000000001</v>
      </c>
      <c r="H192">
        <f>IFERROR(VLOOKUP(_xlfn.NUMBERVALUE($A192),PKRFP1!$A:$I,5,FALSE),"N/A")</f>
        <v>5</v>
      </c>
      <c r="I192">
        <f>IF(AND(ISNUMBER(Points_Table[[#This Row],[May 2019 NRI]]),ISNUMBER(Points_Table[[#This Row],[2008 NRC]]),OR(H192&lt;=4,G192&gt;=$T$17)),1,0)</f>
        <v>1</v>
      </c>
      <c r="J192">
        <f t="shared" si="8"/>
        <v>0</v>
      </c>
      <c r="K192">
        <f t="shared" si="9"/>
        <v>1</v>
      </c>
      <c r="L192" s="90">
        <f>Points_Table[[#This Row],[Ec Dis Points]]+Points_Table[[#This Row],[ELL Points]]</f>
        <v>1</v>
      </c>
      <c r="M192">
        <f>IFERROR(VLOOKUP(_xlfn.NUMBERVALUE($A192),PKRFP1!$A:$L,12,FALSE),"N/A")</f>
        <v>1</v>
      </c>
      <c r="N192" s="88">
        <f t="shared" si="11"/>
        <v>2</v>
      </c>
      <c r="O192" s="94">
        <f>IFERROR(VLOOKUP(_xlfn.NUMBERVALUE($A192),'% Served'!$A:$L,12,FALSE),"N/A")</f>
        <v>1</v>
      </c>
      <c r="P192" s="90">
        <f>INDEX('Need Points'!$T$21:$T$26,IF(Points_Table[[#This Row],[% Served 3yr Average]]="N/A",6,MATCH(Points_Table[[#This Row],[% Served 3yr Average]],'Need Points'!$S$21:$S$26,1)+1))</f>
        <v>5</v>
      </c>
    </row>
    <row r="193" spans="1:16" x14ac:dyDescent="0.25">
      <c r="A193" t="str">
        <f t="shared" si="10"/>
        <v>190301</v>
      </c>
      <c r="B193" s="68" t="s">
        <v>2268</v>
      </c>
      <c r="C193" s="71" t="s">
        <v>771</v>
      </c>
      <c r="D193" s="69">
        <v>2018</v>
      </c>
      <c r="E193" s="69">
        <v>1</v>
      </c>
      <c r="F193" s="69">
        <v>47</v>
      </c>
      <c r="G193">
        <f>IFERROR(VLOOKUP(_xlfn.NUMBERVALUE($A193),PKRFP1!$A:$I,6,FALSE),"N/A")</f>
        <v>1.6379999999999999</v>
      </c>
      <c r="H193">
        <f>IFERROR(VLOOKUP(_xlfn.NUMBERVALUE($A193),PKRFP1!$A:$I,5,FALSE),"N/A")</f>
        <v>5</v>
      </c>
      <c r="I193">
        <f>IF(AND(ISNUMBER(Points_Table[[#This Row],[May 2019 NRI]]),ISNUMBER(Points_Table[[#This Row],[2008 NRC]]),OR(H193&lt;=4,G193&gt;=$T$17)),1,0)</f>
        <v>1</v>
      </c>
      <c r="J193">
        <f t="shared" si="8"/>
        <v>0</v>
      </c>
      <c r="K193">
        <f t="shared" si="9"/>
        <v>1</v>
      </c>
      <c r="L193" s="90">
        <f>Points_Table[[#This Row],[Ec Dis Points]]+Points_Table[[#This Row],[ELL Points]]</f>
        <v>1</v>
      </c>
      <c r="M193">
        <f>IFERROR(VLOOKUP(_xlfn.NUMBERVALUE($A193),PKRFP1!$A:$L,12,FALSE),"N/A")</f>
        <v>1</v>
      </c>
      <c r="N193" s="88">
        <f t="shared" si="11"/>
        <v>2</v>
      </c>
      <c r="O193" s="94">
        <f>IFERROR(VLOOKUP(_xlfn.NUMBERVALUE($A193),'% Served'!$A:$L,12,FALSE),"N/A")</f>
        <v>1</v>
      </c>
      <c r="P193" s="90">
        <f>INDEX('Need Points'!$T$21:$T$26,IF(Points_Table[[#This Row],[% Served 3yr Average]]="N/A",6,MATCH(Points_Table[[#This Row],[% Served 3yr Average]],'Need Points'!$S$21:$S$26,1)+1))</f>
        <v>5</v>
      </c>
    </row>
    <row r="194" spans="1:16" x14ac:dyDescent="0.25">
      <c r="A194" t="str">
        <f t="shared" si="10"/>
        <v>190401</v>
      </c>
      <c r="B194" s="68" t="s">
        <v>2269</v>
      </c>
      <c r="C194" s="71" t="s">
        <v>785</v>
      </c>
      <c r="D194" s="69">
        <v>2018</v>
      </c>
      <c r="E194" s="69">
        <v>3</v>
      </c>
      <c r="F194" s="69">
        <v>61</v>
      </c>
      <c r="G194">
        <f>IFERROR(VLOOKUP(_xlfn.NUMBERVALUE($A194),PKRFP1!$A:$I,6,FALSE),"N/A")</f>
        <v>1.343</v>
      </c>
      <c r="H194">
        <f>IFERROR(VLOOKUP(_xlfn.NUMBERVALUE($A194),PKRFP1!$A:$I,5,FALSE),"N/A")</f>
        <v>5</v>
      </c>
      <c r="I194">
        <f>IF(AND(ISNUMBER(Points_Table[[#This Row],[May 2019 NRI]]),ISNUMBER(Points_Table[[#This Row],[2008 NRC]]),OR(H194&lt;=4,G194&gt;=$T$17)),1,0)</f>
        <v>1</v>
      </c>
      <c r="J194">
        <f t="shared" si="8"/>
        <v>0</v>
      </c>
      <c r="K194">
        <f t="shared" si="9"/>
        <v>2</v>
      </c>
      <c r="L194" s="90">
        <f>Points_Table[[#This Row],[Ec Dis Points]]+Points_Table[[#This Row],[ELL Points]]</f>
        <v>2</v>
      </c>
      <c r="M194">
        <f>IFERROR(VLOOKUP(_xlfn.NUMBERVALUE($A194),PKRFP1!$A:$L,12,FALSE),"N/A")</f>
        <v>1</v>
      </c>
      <c r="N194" s="88">
        <f t="shared" si="11"/>
        <v>2</v>
      </c>
      <c r="O194" s="94">
        <f>IFERROR(VLOOKUP(_xlfn.NUMBERVALUE($A194),'% Served'!$A:$L,12,FALSE),"N/A")</f>
        <v>1</v>
      </c>
      <c r="P194" s="90">
        <f>INDEX('Need Points'!$T$21:$T$26,IF(Points_Table[[#This Row],[% Served 3yr Average]]="N/A",6,MATCH(Points_Table[[#This Row],[% Served 3yr Average]],'Need Points'!$S$21:$S$26,1)+1))</f>
        <v>5</v>
      </c>
    </row>
    <row r="195" spans="1:16" x14ac:dyDescent="0.25">
      <c r="A195" t="str">
        <f t="shared" si="10"/>
        <v>190501</v>
      </c>
      <c r="B195" s="68" t="s">
        <v>2270</v>
      </c>
      <c r="C195" s="71" t="s">
        <v>817</v>
      </c>
      <c r="D195" s="69">
        <v>2018</v>
      </c>
      <c r="E195" s="69">
        <v>0</v>
      </c>
      <c r="F195" s="69">
        <v>46</v>
      </c>
      <c r="G195">
        <f>IFERROR(VLOOKUP(_xlfn.NUMBERVALUE($A195),PKRFP1!$A:$I,6,FALSE),"N/A")</f>
        <v>1.01</v>
      </c>
      <c r="H195">
        <f>IFERROR(VLOOKUP(_xlfn.NUMBERVALUE($A195),PKRFP1!$A:$I,5,FALSE),"N/A")</f>
        <v>5</v>
      </c>
      <c r="I195">
        <f>IF(AND(ISNUMBER(Points_Table[[#This Row],[May 2019 NRI]]),ISNUMBER(Points_Table[[#This Row],[2008 NRC]]),OR(H195&lt;=4,G195&gt;=$T$17)),1,0)</f>
        <v>1</v>
      </c>
      <c r="J195">
        <f t="shared" ref="J195:J258" si="12">INDEX($T$5:$T$8,MATCH(E195,$S$5:$S$8,1)+1)</f>
        <v>0</v>
      </c>
      <c r="K195">
        <f t="shared" ref="K195:K258" si="13">INDEX($T$12:$T$15,MATCH(F195,$S$12:$S$15,1)+1)</f>
        <v>1</v>
      </c>
      <c r="L195" s="90">
        <f>Points_Table[[#This Row],[Ec Dis Points]]+Points_Table[[#This Row],[ELL Points]]</f>
        <v>1</v>
      </c>
      <c r="M195">
        <f>IFERROR(VLOOKUP(_xlfn.NUMBERVALUE($A195),PKRFP1!$A:$L,12,FALSE),"N/A")</f>
        <v>0</v>
      </c>
      <c r="N195" s="88">
        <f t="shared" si="11"/>
        <v>1</v>
      </c>
      <c r="O195" s="94" t="str">
        <f>IFERROR(VLOOKUP(_xlfn.NUMBERVALUE($A195),'% Served'!$A:$L,12,FALSE),"N/A")</f>
        <v>N/A</v>
      </c>
      <c r="P195" s="90">
        <f>INDEX('Need Points'!$T$21:$T$26,IF(Points_Table[[#This Row],[% Served 3yr Average]]="N/A",6,MATCH(Points_Table[[#This Row],[% Served 3yr Average]],'Need Points'!$S$21:$S$26,1)+1))</f>
        <v>5</v>
      </c>
    </row>
    <row r="196" spans="1:16" x14ac:dyDescent="0.25">
      <c r="A196" t="str">
        <f t="shared" ref="A196:A259" si="14">LEFT(B196,6)</f>
        <v>190701</v>
      </c>
      <c r="B196" s="68" t="s">
        <v>2271</v>
      </c>
      <c r="C196" s="71" t="s">
        <v>888</v>
      </c>
      <c r="D196" s="69">
        <v>2018</v>
      </c>
      <c r="E196" s="69">
        <v>0</v>
      </c>
      <c r="F196" s="69">
        <v>37</v>
      </c>
      <c r="G196">
        <f>IFERROR(VLOOKUP(_xlfn.NUMBERVALUE($A196),PKRFP1!$A:$I,6,FALSE),"N/A")</f>
        <v>1.3720000000000001</v>
      </c>
      <c r="H196">
        <f>IFERROR(VLOOKUP(_xlfn.NUMBERVALUE($A196),PKRFP1!$A:$I,5,FALSE),"N/A")</f>
        <v>5</v>
      </c>
      <c r="I196">
        <f>IF(AND(ISNUMBER(Points_Table[[#This Row],[May 2019 NRI]]),ISNUMBER(Points_Table[[#This Row],[2008 NRC]]),OR(H196&lt;=4,G196&gt;=$T$17)),1,0)</f>
        <v>1</v>
      </c>
      <c r="J196">
        <f t="shared" si="12"/>
        <v>0</v>
      </c>
      <c r="K196">
        <f t="shared" si="13"/>
        <v>1</v>
      </c>
      <c r="L196" s="90">
        <f>Points_Table[[#This Row],[Ec Dis Points]]+Points_Table[[#This Row],[ELL Points]]</f>
        <v>1</v>
      </c>
      <c r="M196">
        <f>IFERROR(VLOOKUP(_xlfn.NUMBERVALUE($A196),PKRFP1!$A:$L,12,FALSE),"N/A")</f>
        <v>1</v>
      </c>
      <c r="N196" s="88">
        <f t="shared" ref="N196:N259" si="15">IF(AND(M196=0,I196=1),1,IF(I196=1,2,3))</f>
        <v>2</v>
      </c>
      <c r="O196" s="94">
        <f>IFERROR(VLOOKUP(_xlfn.NUMBERVALUE($A196),'% Served'!$A:$L,12,FALSE),"N/A")</f>
        <v>0.91891891891891897</v>
      </c>
      <c r="P196" s="90">
        <f>INDEX('Need Points'!$T$21:$T$26,IF(Points_Table[[#This Row],[% Served 3yr Average]]="N/A",6,MATCH(Points_Table[[#This Row],[% Served 3yr Average]],'Need Points'!$S$21:$S$26,1)+1))</f>
        <v>3</v>
      </c>
    </row>
    <row r="197" spans="1:16" x14ac:dyDescent="0.25">
      <c r="A197" t="str">
        <f t="shared" si="14"/>
        <v>190901</v>
      </c>
      <c r="B197" s="68" t="s">
        <v>2272</v>
      </c>
      <c r="C197" s="71" t="s">
        <v>917</v>
      </c>
      <c r="D197" s="69">
        <v>2018</v>
      </c>
      <c r="E197" s="69">
        <v>2</v>
      </c>
      <c r="F197" s="69">
        <v>59</v>
      </c>
      <c r="G197">
        <f>IFERROR(VLOOKUP(_xlfn.NUMBERVALUE($A197),PKRFP1!$A:$I,6,FALSE),"N/A")</f>
        <v>0.77600000000000002</v>
      </c>
      <c r="H197">
        <f>IFERROR(VLOOKUP(_xlfn.NUMBERVALUE($A197),PKRFP1!$A:$I,5,FALSE),"N/A")</f>
        <v>5</v>
      </c>
      <c r="I197">
        <f>IF(AND(ISNUMBER(Points_Table[[#This Row],[May 2019 NRI]]),ISNUMBER(Points_Table[[#This Row],[2008 NRC]]),OR(H197&lt;=4,G197&gt;=$T$17)),1,0)</f>
        <v>1</v>
      </c>
      <c r="J197">
        <f t="shared" si="12"/>
        <v>0</v>
      </c>
      <c r="K197">
        <f t="shared" si="13"/>
        <v>2</v>
      </c>
      <c r="L197" s="90">
        <f>Points_Table[[#This Row],[Ec Dis Points]]+Points_Table[[#This Row],[ELL Points]]</f>
        <v>2</v>
      </c>
      <c r="M197">
        <f>IFERROR(VLOOKUP(_xlfn.NUMBERVALUE($A197),PKRFP1!$A:$L,12,FALSE),"N/A")</f>
        <v>1</v>
      </c>
      <c r="N197" s="88">
        <f t="shared" si="15"/>
        <v>2</v>
      </c>
      <c r="O197" s="94">
        <f>IFERROR(VLOOKUP(_xlfn.NUMBERVALUE($A197),'% Served'!$A:$L,12,FALSE),"N/A")</f>
        <v>1</v>
      </c>
      <c r="P197" s="90">
        <f>INDEX('Need Points'!$T$21:$T$26,IF(Points_Table[[#This Row],[% Served 3yr Average]]="N/A",6,MATCH(Points_Table[[#This Row],[% Served 3yr Average]],'Need Points'!$S$21:$S$26,1)+1))</f>
        <v>5</v>
      </c>
    </row>
    <row r="198" spans="1:16" x14ac:dyDescent="0.25">
      <c r="A198" t="str">
        <f t="shared" si="14"/>
        <v>191401</v>
      </c>
      <c r="B198" s="68" t="s">
        <v>2273</v>
      </c>
      <c r="C198" s="71" t="s">
        <v>1411</v>
      </c>
      <c r="D198" s="69">
        <v>2018</v>
      </c>
      <c r="E198" s="69">
        <v>1</v>
      </c>
      <c r="F198" s="69">
        <v>52</v>
      </c>
      <c r="G198">
        <f>IFERROR(VLOOKUP(_xlfn.NUMBERVALUE($A198),PKRFP1!$A:$I,6,FALSE),"N/A")</f>
        <v>0.46899999999999997</v>
      </c>
      <c r="H198">
        <f>IFERROR(VLOOKUP(_xlfn.NUMBERVALUE($A198),PKRFP1!$A:$I,5,FALSE),"N/A")</f>
        <v>5</v>
      </c>
      <c r="I198">
        <f>IF(AND(ISNUMBER(Points_Table[[#This Row],[May 2019 NRI]]),ISNUMBER(Points_Table[[#This Row],[2008 NRC]]),OR(H198&lt;=4,G198&gt;=$T$17)),1,0)</f>
        <v>0</v>
      </c>
      <c r="J198">
        <f t="shared" si="12"/>
        <v>0</v>
      </c>
      <c r="K198">
        <f t="shared" si="13"/>
        <v>2</v>
      </c>
      <c r="L198" s="90">
        <f>Points_Table[[#This Row],[Ec Dis Points]]+Points_Table[[#This Row],[ELL Points]]</f>
        <v>2</v>
      </c>
      <c r="M198">
        <f>IFERROR(VLOOKUP(_xlfn.NUMBERVALUE($A198),PKRFP1!$A:$L,12,FALSE),"N/A")</f>
        <v>0</v>
      </c>
      <c r="N198" s="88">
        <f t="shared" si="15"/>
        <v>3</v>
      </c>
      <c r="O198" s="94" t="str">
        <f>IFERROR(VLOOKUP(_xlfn.NUMBERVALUE($A198),'% Served'!$A:$L,12,FALSE),"N/A")</f>
        <v>N/A</v>
      </c>
      <c r="P198" s="90">
        <f>INDEX('Need Points'!$T$21:$T$26,IF(Points_Table[[#This Row],[% Served 3yr Average]]="N/A",6,MATCH(Points_Table[[#This Row],[% Served 3yr Average]],'Need Points'!$S$21:$S$26,1)+1))</f>
        <v>5</v>
      </c>
    </row>
    <row r="199" spans="1:16" x14ac:dyDescent="0.25">
      <c r="A199" t="str">
        <f t="shared" si="14"/>
        <v>200401</v>
      </c>
      <c r="B199" s="68" t="s">
        <v>2274</v>
      </c>
      <c r="C199" s="71" t="s">
        <v>1248</v>
      </c>
      <c r="D199" s="69">
        <v>2018</v>
      </c>
      <c r="E199" s="69">
        <v>0</v>
      </c>
      <c r="F199" s="69">
        <v>42</v>
      </c>
      <c r="G199">
        <f>IFERROR(VLOOKUP(_xlfn.NUMBERVALUE($A199),PKRFP1!$A:$I,6,FALSE),"N/A")</f>
        <v>0.38</v>
      </c>
      <c r="H199">
        <f>IFERROR(VLOOKUP(_xlfn.NUMBERVALUE($A199),PKRFP1!$A:$I,5,FALSE),"N/A")</f>
        <v>5</v>
      </c>
      <c r="I199">
        <f>IF(AND(ISNUMBER(Points_Table[[#This Row],[May 2019 NRI]]),ISNUMBER(Points_Table[[#This Row],[2008 NRC]]),OR(H199&lt;=4,G199&gt;=$T$17)),1,0)</f>
        <v>0</v>
      </c>
      <c r="J199">
        <f t="shared" si="12"/>
        <v>0</v>
      </c>
      <c r="K199">
        <f t="shared" si="13"/>
        <v>1</v>
      </c>
      <c r="L199" s="90">
        <f>Points_Table[[#This Row],[Ec Dis Points]]+Points_Table[[#This Row],[ELL Points]]</f>
        <v>1</v>
      </c>
      <c r="M199">
        <f>IFERROR(VLOOKUP(_xlfn.NUMBERVALUE($A199),PKRFP1!$A:$L,12,FALSE),"N/A")</f>
        <v>0</v>
      </c>
      <c r="N199" s="88">
        <f t="shared" si="15"/>
        <v>3</v>
      </c>
      <c r="O199" s="94" t="str">
        <f>IFERROR(VLOOKUP(_xlfn.NUMBERVALUE($A199),'% Served'!$A:$L,12,FALSE),"N/A")</f>
        <v>N/A</v>
      </c>
      <c r="P199" s="90">
        <f>INDEX('Need Points'!$T$21:$T$26,IF(Points_Table[[#This Row],[% Served 3yr Average]]="N/A",6,MATCH(Points_Table[[#This Row],[% Served 3yr Average]],'Need Points'!$S$21:$S$26,1)+1))</f>
        <v>5</v>
      </c>
    </row>
    <row r="200" spans="1:16" x14ac:dyDescent="0.25">
      <c r="A200" t="str">
        <f t="shared" si="14"/>
        <v>200501</v>
      </c>
      <c r="B200" s="68" t="s">
        <v>2275</v>
      </c>
      <c r="C200" s="71" t="s">
        <v>1249</v>
      </c>
      <c r="D200" s="69">
        <v>2018</v>
      </c>
      <c r="E200" s="69">
        <v>0</v>
      </c>
      <c r="F200" s="69">
        <v>17</v>
      </c>
      <c r="G200" t="str">
        <f>IFERROR(VLOOKUP(_xlfn.NUMBERVALUE($A200),PKRFP1!$A:$I,6,FALSE),"N/A")</f>
        <v>N/A</v>
      </c>
      <c r="H200" t="str">
        <f>IFERROR(VLOOKUP(_xlfn.NUMBERVALUE($A200),PKRFP1!$A:$I,5,FALSE),"N/A")</f>
        <v>N/A</v>
      </c>
      <c r="I200">
        <f>IF(AND(ISNUMBER(Points_Table[[#This Row],[May 2019 NRI]]),ISNUMBER(Points_Table[[#This Row],[2008 NRC]]),OR(H200&lt;=4,G200&gt;=$T$17)),1,0)</f>
        <v>0</v>
      </c>
      <c r="J200">
        <f t="shared" si="12"/>
        <v>0</v>
      </c>
      <c r="K200">
        <f t="shared" si="13"/>
        <v>1</v>
      </c>
      <c r="L200" s="90">
        <f>Points_Table[[#This Row],[Ec Dis Points]]+Points_Table[[#This Row],[ELL Points]]</f>
        <v>1</v>
      </c>
      <c r="M200" t="str">
        <f>IFERROR(VLOOKUP(_xlfn.NUMBERVALUE($A200),PKRFP1!$A:$L,12,FALSE),"N/A")</f>
        <v>N/A</v>
      </c>
      <c r="N200" s="88">
        <f t="shared" si="15"/>
        <v>3</v>
      </c>
      <c r="O200" s="94" t="str">
        <f>IFERROR(VLOOKUP(_xlfn.NUMBERVALUE($A200),'% Served'!$A:$L,12,FALSE),"N/A")</f>
        <v>N/A</v>
      </c>
      <c r="P200" s="90">
        <f>INDEX('Need Points'!$T$21:$T$26,IF(Points_Table[[#This Row],[% Served 3yr Average]]="N/A",6,MATCH(Points_Table[[#This Row],[% Served 3yr Average]],'Need Points'!$S$21:$S$26,1)+1))</f>
        <v>5</v>
      </c>
    </row>
    <row r="201" spans="1:16" x14ac:dyDescent="0.25">
      <c r="A201" t="str">
        <f t="shared" si="14"/>
        <v>200601</v>
      </c>
      <c r="B201" s="68" t="s">
        <v>2276</v>
      </c>
      <c r="C201" s="71" t="s">
        <v>1263</v>
      </c>
      <c r="D201" s="69">
        <v>2018</v>
      </c>
      <c r="E201" s="69">
        <v>0</v>
      </c>
      <c r="F201" s="69">
        <v>46</v>
      </c>
      <c r="G201">
        <f>IFERROR(VLOOKUP(_xlfn.NUMBERVALUE($A201),PKRFP1!$A:$I,6,FALSE),"N/A")</f>
        <v>0.14099999999999999</v>
      </c>
      <c r="H201">
        <f>IFERROR(VLOOKUP(_xlfn.NUMBERVALUE($A201),PKRFP1!$A:$I,5,FALSE),"N/A")</f>
        <v>5</v>
      </c>
      <c r="I201">
        <f>IF(AND(ISNUMBER(Points_Table[[#This Row],[May 2019 NRI]]),ISNUMBER(Points_Table[[#This Row],[2008 NRC]]),OR(H201&lt;=4,G201&gt;=$T$17)),1,0)</f>
        <v>0</v>
      </c>
      <c r="J201">
        <f t="shared" si="12"/>
        <v>0</v>
      </c>
      <c r="K201">
        <f t="shared" si="13"/>
        <v>1</v>
      </c>
      <c r="L201" s="90">
        <f>Points_Table[[#This Row],[Ec Dis Points]]+Points_Table[[#This Row],[ELL Points]]</f>
        <v>1</v>
      </c>
      <c r="M201">
        <f>IFERROR(VLOOKUP(_xlfn.NUMBERVALUE($A201),PKRFP1!$A:$L,12,FALSE),"N/A")</f>
        <v>1</v>
      </c>
      <c r="N201" s="88">
        <f t="shared" si="15"/>
        <v>3</v>
      </c>
      <c r="O201" s="94">
        <f>IFERROR(VLOOKUP(_xlfn.NUMBERVALUE($A201),'% Served'!$A:$L,12,FALSE),"N/A")</f>
        <v>0.76190476190476186</v>
      </c>
      <c r="P201" s="90">
        <f>INDEX('Need Points'!$T$21:$T$26,IF(Points_Table[[#This Row],[% Served 3yr Average]]="N/A",6,MATCH(Points_Table[[#This Row],[% Served 3yr Average]],'Need Points'!$S$21:$S$26,1)+1))</f>
        <v>1</v>
      </c>
    </row>
    <row r="202" spans="1:16" x14ac:dyDescent="0.25">
      <c r="A202" t="str">
        <f t="shared" si="14"/>
        <v>200701</v>
      </c>
      <c r="B202" s="68" t="s">
        <v>2277</v>
      </c>
      <c r="C202" s="71" t="s">
        <v>1274</v>
      </c>
      <c r="D202" s="69">
        <v>2018</v>
      </c>
      <c r="E202" s="69">
        <v>0</v>
      </c>
      <c r="F202" s="69">
        <v>44</v>
      </c>
      <c r="G202">
        <f>IFERROR(VLOOKUP(_xlfn.NUMBERVALUE($A202),PKRFP1!$A:$I,6,FALSE),"N/A")</f>
        <v>0.26400000000000001</v>
      </c>
      <c r="H202">
        <f>IFERROR(VLOOKUP(_xlfn.NUMBERVALUE($A202),PKRFP1!$A:$I,5,FALSE),"N/A")</f>
        <v>6</v>
      </c>
      <c r="I202">
        <f>IF(AND(ISNUMBER(Points_Table[[#This Row],[May 2019 NRI]]),ISNUMBER(Points_Table[[#This Row],[2008 NRC]]),OR(H202&lt;=4,G202&gt;=$T$17)),1,0)</f>
        <v>0</v>
      </c>
      <c r="J202">
        <f t="shared" si="12"/>
        <v>0</v>
      </c>
      <c r="K202">
        <f t="shared" si="13"/>
        <v>1</v>
      </c>
      <c r="L202" s="90">
        <f>Points_Table[[#This Row],[Ec Dis Points]]+Points_Table[[#This Row],[ELL Points]]</f>
        <v>1</v>
      </c>
      <c r="M202">
        <f>IFERROR(VLOOKUP(_xlfn.NUMBERVALUE($A202),PKRFP1!$A:$L,12,FALSE),"N/A")</f>
        <v>0</v>
      </c>
      <c r="N202" s="88">
        <f t="shared" si="15"/>
        <v>3</v>
      </c>
      <c r="O202" s="94" t="str">
        <f>IFERROR(VLOOKUP(_xlfn.NUMBERVALUE($A202),'% Served'!$A:$L,12,FALSE),"N/A")</f>
        <v>N/A</v>
      </c>
      <c r="P202" s="90">
        <f>INDEX('Need Points'!$T$21:$T$26,IF(Points_Table[[#This Row],[% Served 3yr Average]]="N/A",6,MATCH(Points_Table[[#This Row],[% Served 3yr Average]],'Need Points'!$S$21:$S$26,1)+1))</f>
        <v>5</v>
      </c>
    </row>
    <row r="203" spans="1:16" x14ac:dyDescent="0.25">
      <c r="A203" t="str">
        <f t="shared" si="14"/>
        <v>200901</v>
      </c>
      <c r="B203" s="68" t="s">
        <v>2278</v>
      </c>
      <c r="C203" s="71" t="s">
        <v>1399</v>
      </c>
      <c r="D203" s="69">
        <v>2018</v>
      </c>
      <c r="E203" s="69">
        <v>0</v>
      </c>
      <c r="F203" s="69">
        <v>51</v>
      </c>
      <c r="G203">
        <f>IFERROR(VLOOKUP(_xlfn.NUMBERVALUE($A203),PKRFP1!$A:$I,6,FALSE),"N/A")</f>
        <v>0.73399999999999999</v>
      </c>
      <c r="H203">
        <f>IFERROR(VLOOKUP(_xlfn.NUMBERVALUE($A203),PKRFP1!$A:$I,5,FALSE),"N/A")</f>
        <v>5</v>
      </c>
      <c r="I203">
        <f>IF(AND(ISNUMBER(Points_Table[[#This Row],[May 2019 NRI]]),ISNUMBER(Points_Table[[#This Row],[2008 NRC]]),OR(H203&lt;=4,G203&gt;=$T$17)),1,0)</f>
        <v>0</v>
      </c>
      <c r="J203">
        <f t="shared" si="12"/>
        <v>0</v>
      </c>
      <c r="K203">
        <f t="shared" si="13"/>
        <v>2</v>
      </c>
      <c r="L203" s="90">
        <f>Points_Table[[#This Row],[Ec Dis Points]]+Points_Table[[#This Row],[ELL Points]]</f>
        <v>2</v>
      </c>
      <c r="M203">
        <f>IFERROR(VLOOKUP(_xlfn.NUMBERVALUE($A203),PKRFP1!$A:$L,12,FALSE),"N/A")</f>
        <v>0</v>
      </c>
      <c r="N203" s="88">
        <f t="shared" si="15"/>
        <v>3</v>
      </c>
      <c r="O203" s="94" t="str">
        <f>IFERROR(VLOOKUP(_xlfn.NUMBERVALUE($A203),'% Served'!$A:$L,12,FALSE),"N/A")</f>
        <v>N/A</v>
      </c>
      <c r="P203" s="90">
        <f>INDEX('Need Points'!$T$21:$T$26,IF(Points_Table[[#This Row],[% Served 3yr Average]]="N/A",6,MATCH(Points_Table[[#This Row],[% Served 3yr Average]],'Need Points'!$S$21:$S$26,1)+1))</f>
        <v>5</v>
      </c>
    </row>
    <row r="204" spans="1:16" x14ac:dyDescent="0.25">
      <c r="A204" t="str">
        <f t="shared" si="14"/>
        <v>210302</v>
      </c>
      <c r="B204" s="68" t="s">
        <v>2279</v>
      </c>
      <c r="C204" s="71" t="s">
        <v>1124</v>
      </c>
      <c r="D204" s="69">
        <v>2018</v>
      </c>
      <c r="E204" s="69">
        <v>1</v>
      </c>
      <c r="F204" s="69">
        <v>49</v>
      </c>
      <c r="G204">
        <f>IFERROR(VLOOKUP(_xlfn.NUMBERVALUE($A204),PKRFP1!$A:$I,6,FALSE),"N/A")</f>
        <v>2.5680000000000001</v>
      </c>
      <c r="H204">
        <f>IFERROR(VLOOKUP(_xlfn.NUMBERVALUE($A204),PKRFP1!$A:$I,5,FALSE),"N/A")</f>
        <v>5</v>
      </c>
      <c r="I204">
        <f>IF(AND(ISNUMBER(Points_Table[[#This Row],[May 2019 NRI]]),ISNUMBER(Points_Table[[#This Row],[2008 NRC]]),OR(H204&lt;=4,G204&gt;=$T$17)),1,0)</f>
        <v>1</v>
      </c>
      <c r="J204">
        <f t="shared" si="12"/>
        <v>0</v>
      </c>
      <c r="K204">
        <f t="shared" si="13"/>
        <v>1</v>
      </c>
      <c r="L204" s="90">
        <f>Points_Table[[#This Row],[Ec Dis Points]]+Points_Table[[#This Row],[ELL Points]]</f>
        <v>1</v>
      </c>
      <c r="M204">
        <f>IFERROR(VLOOKUP(_xlfn.NUMBERVALUE($A204),PKRFP1!$A:$L,12,FALSE),"N/A")</f>
        <v>1</v>
      </c>
      <c r="N204" s="88">
        <f t="shared" si="15"/>
        <v>2</v>
      </c>
      <c r="O204" s="94">
        <f>IFERROR(VLOOKUP(_xlfn.NUMBERVALUE($A204),'% Served'!$A:$L,12,FALSE),"N/A")</f>
        <v>1</v>
      </c>
      <c r="P204" s="90">
        <f>INDEX('Need Points'!$T$21:$T$26,IF(Points_Table[[#This Row],[% Served 3yr Average]]="N/A",6,MATCH(Points_Table[[#This Row],[% Served 3yr Average]],'Need Points'!$S$21:$S$26,1)+1))</f>
        <v>5</v>
      </c>
    </row>
    <row r="205" spans="1:16" x14ac:dyDescent="0.25">
      <c r="A205" t="str">
        <f t="shared" si="14"/>
        <v>210402</v>
      </c>
      <c r="B205" s="68" t="s">
        <v>2280</v>
      </c>
      <c r="C205" s="71" t="s">
        <v>858</v>
      </c>
      <c r="D205" s="69">
        <v>2018</v>
      </c>
      <c r="E205" s="69">
        <v>1</v>
      </c>
      <c r="F205" s="69">
        <v>48</v>
      </c>
      <c r="G205">
        <f>IFERROR(VLOOKUP(_xlfn.NUMBERVALUE($A205),PKRFP1!$A:$I,6,FALSE),"N/A")</f>
        <v>1.492</v>
      </c>
      <c r="H205">
        <f>IFERROR(VLOOKUP(_xlfn.NUMBERVALUE($A205),PKRFP1!$A:$I,5,FALSE),"N/A")</f>
        <v>5</v>
      </c>
      <c r="I205">
        <f>IF(AND(ISNUMBER(Points_Table[[#This Row],[May 2019 NRI]]),ISNUMBER(Points_Table[[#This Row],[2008 NRC]]),OR(H205&lt;=4,G205&gt;=$T$17)),1,0)</f>
        <v>1</v>
      </c>
      <c r="J205">
        <f t="shared" si="12"/>
        <v>0</v>
      </c>
      <c r="K205">
        <f t="shared" si="13"/>
        <v>1</v>
      </c>
      <c r="L205" s="90">
        <f>Points_Table[[#This Row],[Ec Dis Points]]+Points_Table[[#This Row],[ELL Points]]</f>
        <v>1</v>
      </c>
      <c r="M205">
        <f>IFERROR(VLOOKUP(_xlfn.NUMBERVALUE($A205),PKRFP1!$A:$L,12,FALSE),"N/A")</f>
        <v>1</v>
      </c>
      <c r="N205" s="88">
        <f t="shared" si="15"/>
        <v>2</v>
      </c>
      <c r="O205" s="94">
        <f>IFERROR(VLOOKUP(_xlfn.NUMBERVALUE($A205),'% Served'!$A:$L,12,FALSE),"N/A")</f>
        <v>1</v>
      </c>
      <c r="P205" s="90">
        <f>INDEX('Need Points'!$T$21:$T$26,IF(Points_Table[[#This Row],[% Served 3yr Average]]="N/A",6,MATCH(Points_Table[[#This Row],[% Served 3yr Average]],'Need Points'!$S$21:$S$26,1)+1))</f>
        <v>5</v>
      </c>
    </row>
    <row r="206" spans="1:16" x14ac:dyDescent="0.25">
      <c r="A206" t="str">
        <f t="shared" si="14"/>
        <v>210601</v>
      </c>
      <c r="B206" s="68" t="s">
        <v>2281</v>
      </c>
      <c r="C206" s="71" t="s">
        <v>902</v>
      </c>
      <c r="D206" s="69">
        <v>2018</v>
      </c>
      <c r="E206" s="69">
        <v>1</v>
      </c>
      <c r="F206" s="69">
        <v>62</v>
      </c>
      <c r="G206">
        <f>IFERROR(VLOOKUP(_xlfn.NUMBERVALUE($A206),PKRFP1!$A:$I,6,FALSE),"N/A")</f>
        <v>1.679</v>
      </c>
      <c r="H206">
        <f>IFERROR(VLOOKUP(_xlfn.NUMBERVALUE($A206),PKRFP1!$A:$I,5,FALSE),"N/A")</f>
        <v>4</v>
      </c>
      <c r="I206">
        <f>IF(AND(ISNUMBER(Points_Table[[#This Row],[May 2019 NRI]]),ISNUMBER(Points_Table[[#This Row],[2008 NRC]]),OR(H206&lt;=4,G206&gt;=$T$17)),1,0)</f>
        <v>1</v>
      </c>
      <c r="J206">
        <f t="shared" si="12"/>
        <v>0</v>
      </c>
      <c r="K206">
        <f t="shared" si="13"/>
        <v>2</v>
      </c>
      <c r="L206" s="90">
        <f>Points_Table[[#This Row],[Ec Dis Points]]+Points_Table[[#This Row],[ELL Points]]</f>
        <v>2</v>
      </c>
      <c r="M206">
        <f>IFERROR(VLOOKUP(_xlfn.NUMBERVALUE($A206),PKRFP1!$A:$L,12,FALSE),"N/A")</f>
        <v>1</v>
      </c>
      <c r="N206" s="88">
        <f t="shared" si="15"/>
        <v>2</v>
      </c>
      <c r="O206" s="94">
        <f>IFERROR(VLOOKUP(_xlfn.NUMBERVALUE($A206),'% Served'!$A:$L,12,FALSE),"N/A")</f>
        <v>1</v>
      </c>
      <c r="P206" s="90">
        <f>INDEX('Need Points'!$T$21:$T$26,IF(Points_Table[[#This Row],[% Served 3yr Average]]="N/A",6,MATCH(Points_Table[[#This Row],[% Served 3yr Average]],'Need Points'!$S$21:$S$26,1)+1))</f>
        <v>5</v>
      </c>
    </row>
    <row r="207" spans="1:16" x14ac:dyDescent="0.25">
      <c r="A207" t="str">
        <f t="shared" si="14"/>
        <v>210800</v>
      </c>
      <c r="B207" s="68" t="s">
        <v>2282</v>
      </c>
      <c r="C207" s="71" t="s">
        <v>941</v>
      </c>
      <c r="D207" s="69">
        <v>2018</v>
      </c>
      <c r="E207" s="69">
        <v>0</v>
      </c>
      <c r="F207" s="69">
        <v>59</v>
      </c>
      <c r="G207">
        <f>IFERROR(VLOOKUP(_xlfn.NUMBERVALUE($A207),PKRFP1!$A:$I,6,FALSE),"N/A")</f>
        <v>2.5139999999999998</v>
      </c>
      <c r="H207">
        <f>IFERROR(VLOOKUP(_xlfn.NUMBERVALUE($A207),PKRFP1!$A:$I,5,FALSE),"N/A")</f>
        <v>4</v>
      </c>
      <c r="I207">
        <f>IF(AND(ISNUMBER(Points_Table[[#This Row],[May 2019 NRI]]),ISNUMBER(Points_Table[[#This Row],[2008 NRC]]),OR(H207&lt;=4,G207&gt;=$T$17)),1,0)</f>
        <v>1</v>
      </c>
      <c r="J207">
        <f t="shared" si="12"/>
        <v>0</v>
      </c>
      <c r="K207">
        <f t="shared" si="13"/>
        <v>2</v>
      </c>
      <c r="L207" s="90">
        <f>Points_Table[[#This Row],[Ec Dis Points]]+Points_Table[[#This Row],[ELL Points]]</f>
        <v>2</v>
      </c>
      <c r="M207">
        <f>IFERROR(VLOOKUP(_xlfn.NUMBERVALUE($A207),PKRFP1!$A:$L,12,FALSE),"N/A")</f>
        <v>1</v>
      </c>
      <c r="N207" s="88">
        <f t="shared" si="15"/>
        <v>2</v>
      </c>
      <c r="O207" s="94">
        <f>IFERROR(VLOOKUP(_xlfn.NUMBERVALUE($A207),'% Served'!$A:$L,12,FALSE),"N/A")</f>
        <v>1</v>
      </c>
      <c r="P207" s="90">
        <f>INDEX('Need Points'!$T$21:$T$26,IF(Points_Table[[#This Row],[% Served 3yr Average]]="N/A",6,MATCH(Points_Table[[#This Row],[% Served 3yr Average]],'Need Points'!$S$21:$S$26,1)+1))</f>
        <v>5</v>
      </c>
    </row>
    <row r="208" spans="1:16" x14ac:dyDescent="0.25">
      <c r="A208" t="str">
        <f t="shared" si="14"/>
        <v>211003</v>
      </c>
      <c r="B208" s="68" t="s">
        <v>2283</v>
      </c>
      <c r="C208" s="71" t="s">
        <v>827</v>
      </c>
      <c r="D208" s="69">
        <v>2018</v>
      </c>
      <c r="E208" s="69">
        <v>0</v>
      </c>
      <c r="F208" s="69">
        <v>63</v>
      </c>
      <c r="G208">
        <f>IFERROR(VLOOKUP(_xlfn.NUMBERVALUE($A208),PKRFP1!$A:$I,6,FALSE),"N/A")</f>
        <v>3.0880000000000001</v>
      </c>
      <c r="H208">
        <f>IFERROR(VLOOKUP(_xlfn.NUMBERVALUE($A208),PKRFP1!$A:$I,5,FALSE),"N/A")</f>
        <v>4</v>
      </c>
      <c r="I208">
        <f>IF(AND(ISNUMBER(Points_Table[[#This Row],[May 2019 NRI]]),ISNUMBER(Points_Table[[#This Row],[2008 NRC]]),OR(H208&lt;=4,G208&gt;=$T$17)),1,0)</f>
        <v>1</v>
      </c>
      <c r="J208">
        <f t="shared" si="12"/>
        <v>0</v>
      </c>
      <c r="K208">
        <f t="shared" si="13"/>
        <v>2</v>
      </c>
      <c r="L208" s="90">
        <f>Points_Table[[#This Row],[Ec Dis Points]]+Points_Table[[#This Row],[ELL Points]]</f>
        <v>2</v>
      </c>
      <c r="M208">
        <f>IFERROR(VLOOKUP(_xlfn.NUMBERVALUE($A208),PKRFP1!$A:$L,12,FALSE),"N/A")</f>
        <v>0</v>
      </c>
      <c r="N208" s="88">
        <f t="shared" si="15"/>
        <v>1</v>
      </c>
      <c r="O208" s="94" t="str">
        <f>IFERROR(VLOOKUP(_xlfn.NUMBERVALUE($A208),'% Served'!$A:$L,12,FALSE),"N/A")</f>
        <v>N/A</v>
      </c>
      <c r="P208" s="90">
        <f>INDEX('Need Points'!$T$21:$T$26,IF(Points_Table[[#This Row],[% Served 3yr Average]]="N/A",6,MATCH(Points_Table[[#This Row],[% Served 3yr Average]],'Need Points'!$S$21:$S$26,1)+1))</f>
        <v>5</v>
      </c>
    </row>
    <row r="209" spans="1:16" x14ac:dyDescent="0.25">
      <c r="A209" t="str">
        <f t="shared" si="14"/>
        <v>211103</v>
      </c>
      <c r="B209" s="68" t="s">
        <v>2284</v>
      </c>
      <c r="C209" s="71" t="s">
        <v>1028</v>
      </c>
      <c r="D209" s="69">
        <v>2018</v>
      </c>
      <c r="E209" s="69">
        <v>0</v>
      </c>
      <c r="F209" s="69">
        <v>53</v>
      </c>
      <c r="G209">
        <f>IFERROR(VLOOKUP(_xlfn.NUMBERVALUE($A209),PKRFP1!$A:$I,6,FALSE),"N/A")</f>
        <v>1.982</v>
      </c>
      <c r="H209">
        <f>IFERROR(VLOOKUP(_xlfn.NUMBERVALUE($A209),PKRFP1!$A:$I,5,FALSE),"N/A")</f>
        <v>4</v>
      </c>
      <c r="I209">
        <f>IF(AND(ISNUMBER(Points_Table[[#This Row],[May 2019 NRI]]),ISNUMBER(Points_Table[[#This Row],[2008 NRC]]),OR(H209&lt;=4,G209&gt;=$T$17)),1,0)</f>
        <v>1</v>
      </c>
      <c r="J209">
        <f t="shared" si="12"/>
        <v>0</v>
      </c>
      <c r="K209">
        <f t="shared" si="13"/>
        <v>2</v>
      </c>
      <c r="L209" s="90">
        <f>Points_Table[[#This Row],[Ec Dis Points]]+Points_Table[[#This Row],[ELL Points]]</f>
        <v>2</v>
      </c>
      <c r="M209">
        <f>IFERROR(VLOOKUP(_xlfn.NUMBERVALUE($A209),PKRFP1!$A:$L,12,FALSE),"N/A")</f>
        <v>1</v>
      </c>
      <c r="N209" s="88">
        <f t="shared" si="15"/>
        <v>2</v>
      </c>
      <c r="O209" s="94">
        <f>IFERROR(VLOOKUP(_xlfn.NUMBERVALUE($A209),'% Served'!$A:$L,12,FALSE),"N/A")</f>
        <v>0.86486486486486491</v>
      </c>
      <c r="P209" s="90">
        <f>INDEX('Need Points'!$T$21:$T$26,IF(Points_Table[[#This Row],[% Served 3yr Average]]="N/A",6,MATCH(Points_Table[[#This Row],[% Served 3yr Average]],'Need Points'!$S$21:$S$26,1)+1))</f>
        <v>3</v>
      </c>
    </row>
    <row r="210" spans="1:16" x14ac:dyDescent="0.25">
      <c r="A210" t="str">
        <f t="shared" si="14"/>
        <v>211701</v>
      </c>
      <c r="B210" s="68" t="s">
        <v>2285</v>
      </c>
      <c r="C210" s="71" t="s">
        <v>1109</v>
      </c>
      <c r="D210" s="69">
        <v>2018</v>
      </c>
      <c r="E210" s="69">
        <v>1</v>
      </c>
      <c r="F210" s="69">
        <v>50</v>
      </c>
      <c r="G210">
        <f>IFERROR(VLOOKUP(_xlfn.NUMBERVALUE($A210),PKRFP1!$A:$I,6,FALSE),"N/A")</f>
        <v>2.6179999999999999</v>
      </c>
      <c r="H210">
        <f>IFERROR(VLOOKUP(_xlfn.NUMBERVALUE($A210),PKRFP1!$A:$I,5,FALSE),"N/A")</f>
        <v>4</v>
      </c>
      <c r="I210">
        <f>IF(AND(ISNUMBER(Points_Table[[#This Row],[May 2019 NRI]]),ISNUMBER(Points_Table[[#This Row],[2008 NRC]]),OR(H210&lt;=4,G210&gt;=$T$17)),1,0)</f>
        <v>1</v>
      </c>
      <c r="J210">
        <f t="shared" si="12"/>
        <v>0</v>
      </c>
      <c r="K210">
        <f t="shared" si="13"/>
        <v>2</v>
      </c>
      <c r="L210" s="90">
        <f>Points_Table[[#This Row],[Ec Dis Points]]+Points_Table[[#This Row],[ELL Points]]</f>
        <v>2</v>
      </c>
      <c r="M210">
        <f>IFERROR(VLOOKUP(_xlfn.NUMBERVALUE($A210),PKRFP1!$A:$L,12,FALSE),"N/A")</f>
        <v>0</v>
      </c>
      <c r="N210" s="88">
        <f t="shared" si="15"/>
        <v>1</v>
      </c>
      <c r="O210" s="94" t="str">
        <f>IFERROR(VLOOKUP(_xlfn.NUMBERVALUE($A210),'% Served'!$A:$L,12,FALSE),"N/A")</f>
        <v>N/A</v>
      </c>
      <c r="P210" s="90">
        <f>INDEX('Need Points'!$T$21:$T$26,IF(Points_Table[[#This Row],[% Served 3yr Average]]="N/A",6,MATCH(Points_Table[[#This Row],[% Served 3yr Average]],'Need Points'!$S$21:$S$26,1)+1))</f>
        <v>5</v>
      </c>
    </row>
    <row r="211" spans="1:16" x14ac:dyDescent="0.25">
      <c r="A211" t="str">
        <f t="shared" si="14"/>
        <v>211901</v>
      </c>
      <c r="B211" s="68" t="s">
        <v>2286</v>
      </c>
      <c r="C211" s="71" t="s">
        <v>1379</v>
      </c>
      <c r="D211" s="69">
        <v>2018</v>
      </c>
      <c r="E211" s="69">
        <v>0</v>
      </c>
      <c r="F211" s="69">
        <v>43</v>
      </c>
      <c r="G211">
        <f>IFERROR(VLOOKUP(_xlfn.NUMBERVALUE($A211),PKRFP1!$A:$I,6,FALSE),"N/A")</f>
        <v>0.22700000000000001</v>
      </c>
      <c r="H211">
        <f>IFERROR(VLOOKUP(_xlfn.NUMBERVALUE($A211),PKRFP1!$A:$I,5,FALSE),"N/A")</f>
        <v>6</v>
      </c>
      <c r="I211">
        <f>IF(AND(ISNUMBER(Points_Table[[#This Row],[May 2019 NRI]]),ISNUMBER(Points_Table[[#This Row],[2008 NRC]]),OR(H211&lt;=4,G211&gt;=$T$17)),1,0)</f>
        <v>0</v>
      </c>
      <c r="J211">
        <f t="shared" si="12"/>
        <v>0</v>
      </c>
      <c r="K211">
        <f t="shared" si="13"/>
        <v>1</v>
      </c>
      <c r="L211" s="90">
        <f>Points_Table[[#This Row],[Ec Dis Points]]+Points_Table[[#This Row],[ELL Points]]</f>
        <v>1</v>
      </c>
      <c r="M211">
        <f>IFERROR(VLOOKUP(_xlfn.NUMBERVALUE($A211),PKRFP1!$A:$L,12,FALSE),"N/A")</f>
        <v>0</v>
      </c>
      <c r="N211" s="88">
        <f t="shared" si="15"/>
        <v>3</v>
      </c>
      <c r="O211" s="94" t="str">
        <f>IFERROR(VLOOKUP(_xlfn.NUMBERVALUE($A211),'% Served'!$A:$L,12,FALSE),"N/A")</f>
        <v>N/A</v>
      </c>
      <c r="P211" s="90">
        <f>INDEX('Need Points'!$T$21:$T$26,IF(Points_Table[[#This Row],[% Served 3yr Average]]="N/A",6,MATCH(Points_Table[[#This Row],[% Served 3yr Average]],'Need Points'!$S$21:$S$26,1)+1))</f>
        <v>5</v>
      </c>
    </row>
    <row r="212" spans="1:16" x14ac:dyDescent="0.25">
      <c r="A212" t="str">
        <f t="shared" si="14"/>
        <v>212001</v>
      </c>
      <c r="B212" s="68" t="s">
        <v>2287</v>
      </c>
      <c r="C212" s="71" t="s">
        <v>976</v>
      </c>
      <c r="D212" s="69">
        <v>2018</v>
      </c>
      <c r="E212" s="69">
        <v>1</v>
      </c>
      <c r="F212" s="69">
        <v>56</v>
      </c>
      <c r="G212">
        <f>IFERROR(VLOOKUP(_xlfn.NUMBERVALUE($A212),PKRFP1!$A:$I,6,FALSE),"N/A")</f>
        <v>3.0379999999999998</v>
      </c>
      <c r="H212">
        <f>IFERROR(VLOOKUP(_xlfn.NUMBERVALUE($A212),PKRFP1!$A:$I,5,FALSE),"N/A")</f>
        <v>4</v>
      </c>
      <c r="I212">
        <f>IF(AND(ISNUMBER(Points_Table[[#This Row],[May 2019 NRI]]),ISNUMBER(Points_Table[[#This Row],[2008 NRC]]),OR(H212&lt;=4,G212&gt;=$T$17)),1,0)</f>
        <v>1</v>
      </c>
      <c r="J212">
        <f t="shared" si="12"/>
        <v>0</v>
      </c>
      <c r="K212">
        <f t="shared" si="13"/>
        <v>2</v>
      </c>
      <c r="L212" s="90">
        <f>Points_Table[[#This Row],[Ec Dis Points]]+Points_Table[[#This Row],[ELL Points]]</f>
        <v>2</v>
      </c>
      <c r="M212">
        <f>IFERROR(VLOOKUP(_xlfn.NUMBERVALUE($A212),PKRFP1!$A:$L,12,FALSE),"N/A")</f>
        <v>1</v>
      </c>
      <c r="N212" s="88">
        <f t="shared" si="15"/>
        <v>2</v>
      </c>
      <c r="O212" s="94">
        <f>IFERROR(VLOOKUP(_xlfn.NUMBERVALUE($A212),'% Served'!$A:$L,12,FALSE),"N/A")</f>
        <v>0.96969696969696972</v>
      </c>
      <c r="P212" s="90">
        <f>INDEX('Need Points'!$T$21:$T$26,IF(Points_Table[[#This Row],[% Served 3yr Average]]="N/A",6,MATCH(Points_Table[[#This Row],[% Served 3yr Average]],'Need Points'!$S$21:$S$26,1)+1))</f>
        <v>5</v>
      </c>
    </row>
    <row r="213" spans="1:16" x14ac:dyDescent="0.25">
      <c r="A213" t="str">
        <f t="shared" si="14"/>
        <v>212101</v>
      </c>
      <c r="B213" s="68" t="s">
        <v>2288</v>
      </c>
      <c r="C213" s="71" t="s">
        <v>790</v>
      </c>
      <c r="D213" s="69">
        <v>2018</v>
      </c>
      <c r="E213" s="69">
        <v>1</v>
      </c>
      <c r="F213" s="69">
        <v>68</v>
      </c>
      <c r="G213">
        <f>IFERROR(VLOOKUP(_xlfn.NUMBERVALUE($A213),PKRFP1!$A:$I,6,FALSE),"N/A")</f>
        <v>2.4590000000000001</v>
      </c>
      <c r="H213">
        <f>IFERROR(VLOOKUP(_xlfn.NUMBERVALUE($A213),PKRFP1!$A:$I,5,FALSE),"N/A")</f>
        <v>3</v>
      </c>
      <c r="I213">
        <f>IF(AND(ISNUMBER(Points_Table[[#This Row],[May 2019 NRI]]),ISNUMBER(Points_Table[[#This Row],[2008 NRC]]),OR(H213&lt;=4,G213&gt;=$T$17)),1,0)</f>
        <v>1</v>
      </c>
      <c r="J213">
        <f t="shared" si="12"/>
        <v>0</v>
      </c>
      <c r="K213">
        <f t="shared" si="13"/>
        <v>2</v>
      </c>
      <c r="L213" s="90">
        <f>Points_Table[[#This Row],[Ec Dis Points]]+Points_Table[[#This Row],[ELL Points]]</f>
        <v>2</v>
      </c>
      <c r="M213">
        <f>IFERROR(VLOOKUP(_xlfn.NUMBERVALUE($A213),PKRFP1!$A:$L,12,FALSE),"N/A")</f>
        <v>1</v>
      </c>
      <c r="N213" s="88">
        <f t="shared" si="15"/>
        <v>2</v>
      </c>
      <c r="O213" s="94">
        <f>IFERROR(VLOOKUP(_xlfn.NUMBERVALUE($A213),'% Served'!$A:$L,12,FALSE),"N/A")</f>
        <v>0.91217564870259482</v>
      </c>
      <c r="P213" s="90">
        <f>INDEX('Need Points'!$T$21:$T$26,IF(Points_Table[[#This Row],[% Served 3yr Average]]="N/A",6,MATCH(Points_Table[[#This Row],[% Served 3yr Average]],'Need Points'!$S$21:$S$26,1)+1))</f>
        <v>3</v>
      </c>
    </row>
    <row r="214" spans="1:16" x14ac:dyDescent="0.25">
      <c r="A214" t="str">
        <f t="shared" si="14"/>
        <v>220101</v>
      </c>
      <c r="B214" s="68" t="s">
        <v>2289</v>
      </c>
      <c r="C214" s="71" t="s">
        <v>1080</v>
      </c>
      <c r="D214" s="69">
        <v>2018</v>
      </c>
      <c r="E214" s="69">
        <v>0</v>
      </c>
      <c r="F214" s="69">
        <v>52</v>
      </c>
      <c r="G214">
        <f>IFERROR(VLOOKUP(_xlfn.NUMBERVALUE($A214),PKRFP1!$A:$I,6,FALSE),"N/A")</f>
        <v>2.74</v>
      </c>
      <c r="H214">
        <f>IFERROR(VLOOKUP(_xlfn.NUMBERVALUE($A214),PKRFP1!$A:$I,5,FALSE),"N/A")</f>
        <v>5</v>
      </c>
      <c r="I214">
        <f>IF(AND(ISNUMBER(Points_Table[[#This Row],[May 2019 NRI]]),ISNUMBER(Points_Table[[#This Row],[2008 NRC]]),OR(H214&lt;=4,G214&gt;=$T$17)),1,0)</f>
        <v>1</v>
      </c>
      <c r="J214">
        <f t="shared" si="12"/>
        <v>0</v>
      </c>
      <c r="K214">
        <f t="shared" si="13"/>
        <v>2</v>
      </c>
      <c r="L214" s="90">
        <f>Points_Table[[#This Row],[Ec Dis Points]]+Points_Table[[#This Row],[ELL Points]]</f>
        <v>2</v>
      </c>
      <c r="M214">
        <f>IFERROR(VLOOKUP(_xlfn.NUMBERVALUE($A214),PKRFP1!$A:$L,12,FALSE),"N/A")</f>
        <v>1</v>
      </c>
      <c r="N214" s="88">
        <f t="shared" si="15"/>
        <v>2</v>
      </c>
      <c r="O214" s="94">
        <f>IFERROR(VLOOKUP(_xlfn.NUMBERVALUE($A214),'% Served'!$A:$L,12,FALSE),"N/A")</f>
        <v>1</v>
      </c>
      <c r="P214" s="90">
        <f>INDEX('Need Points'!$T$21:$T$26,IF(Points_Table[[#This Row],[% Served 3yr Average]]="N/A",6,MATCH(Points_Table[[#This Row],[% Served 3yr Average]],'Need Points'!$S$21:$S$26,1)+1))</f>
        <v>5</v>
      </c>
    </row>
    <row r="215" spans="1:16" x14ac:dyDescent="0.25">
      <c r="A215" t="str">
        <f t="shared" si="14"/>
        <v>220202</v>
      </c>
      <c r="B215" s="68" t="s">
        <v>2290</v>
      </c>
      <c r="C215" s="71" t="s">
        <v>731</v>
      </c>
      <c r="D215" s="69">
        <v>2018</v>
      </c>
      <c r="E215" s="69">
        <v>0</v>
      </c>
      <c r="F215" s="69">
        <v>53</v>
      </c>
      <c r="G215">
        <f>IFERROR(VLOOKUP(_xlfn.NUMBERVALUE($A215),PKRFP1!$A:$I,6,FALSE),"N/A")</f>
        <v>1.3759999999999999</v>
      </c>
      <c r="H215">
        <f>IFERROR(VLOOKUP(_xlfn.NUMBERVALUE($A215),PKRFP1!$A:$I,5,FALSE),"N/A")</f>
        <v>5</v>
      </c>
      <c r="I215">
        <f>IF(AND(ISNUMBER(Points_Table[[#This Row],[May 2019 NRI]]),ISNUMBER(Points_Table[[#This Row],[2008 NRC]]),OR(H215&lt;=4,G215&gt;=$T$17)),1,0)</f>
        <v>1</v>
      </c>
      <c r="J215">
        <f t="shared" si="12"/>
        <v>0</v>
      </c>
      <c r="K215">
        <f t="shared" si="13"/>
        <v>2</v>
      </c>
      <c r="L215" s="90">
        <f>Points_Table[[#This Row],[Ec Dis Points]]+Points_Table[[#This Row],[ELL Points]]</f>
        <v>2</v>
      </c>
      <c r="M215">
        <f>IFERROR(VLOOKUP(_xlfn.NUMBERVALUE($A215),PKRFP1!$A:$L,12,FALSE),"N/A")</f>
        <v>1</v>
      </c>
      <c r="N215" s="88">
        <f t="shared" si="15"/>
        <v>2</v>
      </c>
      <c r="O215" s="94">
        <f>IFERROR(VLOOKUP(_xlfn.NUMBERVALUE($A215),'% Served'!$A:$L,12,FALSE),"N/A")</f>
        <v>1</v>
      </c>
      <c r="P215" s="90">
        <f>INDEX('Need Points'!$T$21:$T$26,IF(Points_Table[[#This Row],[% Served 3yr Average]]="N/A",6,MATCH(Points_Table[[#This Row],[% Served 3yr Average]],'Need Points'!$S$21:$S$26,1)+1))</f>
        <v>5</v>
      </c>
    </row>
    <row r="216" spans="1:16" x14ac:dyDescent="0.25">
      <c r="A216" t="str">
        <f t="shared" si="14"/>
        <v>220301</v>
      </c>
      <c r="B216" s="68" t="s">
        <v>2291</v>
      </c>
      <c r="C216" s="71" t="s">
        <v>919</v>
      </c>
      <c r="D216" s="69">
        <v>2018</v>
      </c>
      <c r="E216" s="69">
        <v>3</v>
      </c>
      <c r="F216" s="69">
        <v>53</v>
      </c>
      <c r="G216">
        <f>IFERROR(VLOOKUP(_xlfn.NUMBERVALUE($A216),PKRFP1!$A:$I,6,FALSE),"N/A")</f>
        <v>4.8949999999999996</v>
      </c>
      <c r="H216">
        <f>IFERROR(VLOOKUP(_xlfn.NUMBERVALUE($A216),PKRFP1!$A:$I,5,FALSE),"N/A")</f>
        <v>4</v>
      </c>
      <c r="I216">
        <f>IF(AND(ISNUMBER(Points_Table[[#This Row],[May 2019 NRI]]),ISNUMBER(Points_Table[[#This Row],[2008 NRC]]),OR(H216&lt;=4,G216&gt;=$T$17)),1,0)</f>
        <v>1</v>
      </c>
      <c r="J216">
        <f t="shared" si="12"/>
        <v>0</v>
      </c>
      <c r="K216">
        <f t="shared" si="13"/>
        <v>2</v>
      </c>
      <c r="L216" s="90">
        <f>Points_Table[[#This Row],[Ec Dis Points]]+Points_Table[[#This Row],[ELL Points]]</f>
        <v>2</v>
      </c>
      <c r="M216">
        <f>IFERROR(VLOOKUP(_xlfn.NUMBERVALUE($A216),PKRFP1!$A:$L,12,FALSE),"N/A")</f>
        <v>1</v>
      </c>
      <c r="N216" s="88">
        <f t="shared" si="15"/>
        <v>2</v>
      </c>
      <c r="O216" s="94">
        <f>IFERROR(VLOOKUP(_xlfn.NUMBERVALUE($A216),'% Served'!$A:$L,12,FALSE),"N/A")</f>
        <v>1</v>
      </c>
      <c r="P216" s="90">
        <f>INDEX('Need Points'!$T$21:$T$26,IF(Points_Table[[#This Row],[% Served 3yr Average]]="N/A",6,MATCH(Points_Table[[#This Row],[% Served 3yr Average]],'Need Points'!$S$21:$S$26,1)+1))</f>
        <v>5</v>
      </c>
    </row>
    <row r="217" spans="1:16" x14ac:dyDescent="0.25">
      <c r="A217" t="str">
        <f t="shared" si="14"/>
        <v>220401</v>
      </c>
      <c r="B217" s="68" t="s">
        <v>2292</v>
      </c>
      <c r="C217" s="71" t="s">
        <v>869</v>
      </c>
      <c r="D217" s="69">
        <v>2018</v>
      </c>
      <c r="E217" s="69">
        <v>0</v>
      </c>
      <c r="F217" s="69">
        <v>38</v>
      </c>
      <c r="G217">
        <f>IFERROR(VLOOKUP(_xlfn.NUMBERVALUE($A217),PKRFP1!$A:$I,6,FALSE),"N/A")</f>
        <v>1.3540000000000001</v>
      </c>
      <c r="H217">
        <f>IFERROR(VLOOKUP(_xlfn.NUMBERVALUE($A217),PKRFP1!$A:$I,5,FALSE),"N/A")</f>
        <v>5</v>
      </c>
      <c r="I217">
        <f>IF(AND(ISNUMBER(Points_Table[[#This Row],[May 2019 NRI]]),ISNUMBER(Points_Table[[#This Row],[2008 NRC]]),OR(H217&lt;=4,G217&gt;=$T$17)),1,0)</f>
        <v>1</v>
      </c>
      <c r="J217">
        <f t="shared" si="12"/>
        <v>0</v>
      </c>
      <c r="K217">
        <f t="shared" si="13"/>
        <v>1</v>
      </c>
      <c r="L217" s="90">
        <f>Points_Table[[#This Row],[Ec Dis Points]]+Points_Table[[#This Row],[ELL Points]]</f>
        <v>1</v>
      </c>
      <c r="M217">
        <f>IFERROR(VLOOKUP(_xlfn.NUMBERVALUE($A217),PKRFP1!$A:$L,12,FALSE),"N/A")</f>
        <v>1</v>
      </c>
      <c r="N217" s="88">
        <f t="shared" si="15"/>
        <v>2</v>
      </c>
      <c r="O217" s="94">
        <f>IFERROR(VLOOKUP(_xlfn.NUMBERVALUE($A217),'% Served'!$A:$L,12,FALSE),"N/A")</f>
        <v>0.90769230769230769</v>
      </c>
      <c r="P217" s="90">
        <f>INDEX('Need Points'!$T$21:$T$26,IF(Points_Table[[#This Row],[% Served 3yr Average]]="N/A",6,MATCH(Points_Table[[#This Row],[% Served 3yr Average]],'Need Points'!$S$21:$S$26,1)+1))</f>
        <v>3</v>
      </c>
    </row>
    <row r="218" spans="1:16" x14ac:dyDescent="0.25">
      <c r="A218" t="str">
        <f t="shared" si="14"/>
        <v>220701</v>
      </c>
      <c r="B218" s="68" t="s">
        <v>2293</v>
      </c>
      <c r="C218" s="71" t="s">
        <v>1094</v>
      </c>
      <c r="D218" s="69">
        <v>2018</v>
      </c>
      <c r="E218" s="69">
        <v>0</v>
      </c>
      <c r="F218" s="69">
        <v>49</v>
      </c>
      <c r="G218">
        <f>IFERROR(VLOOKUP(_xlfn.NUMBERVALUE($A218),PKRFP1!$A:$I,6,FALSE),"N/A")</f>
        <v>1.256</v>
      </c>
      <c r="H218">
        <f>IFERROR(VLOOKUP(_xlfn.NUMBERVALUE($A218),PKRFP1!$A:$I,5,FALSE),"N/A")</f>
        <v>5</v>
      </c>
      <c r="I218">
        <f>IF(AND(ISNUMBER(Points_Table[[#This Row],[May 2019 NRI]]),ISNUMBER(Points_Table[[#This Row],[2008 NRC]]),OR(H218&lt;=4,G218&gt;=$T$17)),1,0)</f>
        <v>1</v>
      </c>
      <c r="J218">
        <f t="shared" si="12"/>
        <v>0</v>
      </c>
      <c r="K218">
        <f t="shared" si="13"/>
        <v>1</v>
      </c>
      <c r="L218" s="90">
        <f>Points_Table[[#This Row],[Ec Dis Points]]+Points_Table[[#This Row],[ELL Points]]</f>
        <v>1</v>
      </c>
      <c r="M218">
        <f>IFERROR(VLOOKUP(_xlfn.NUMBERVALUE($A218),PKRFP1!$A:$L,12,FALSE),"N/A")</f>
        <v>0</v>
      </c>
      <c r="N218" s="88">
        <f t="shared" si="15"/>
        <v>1</v>
      </c>
      <c r="O218" s="94" t="str">
        <f>IFERROR(VLOOKUP(_xlfn.NUMBERVALUE($A218),'% Served'!$A:$L,12,FALSE),"N/A")</f>
        <v>N/A</v>
      </c>
      <c r="P218" s="90">
        <f>INDEX('Need Points'!$T$21:$T$26,IF(Points_Table[[#This Row],[% Served 3yr Average]]="N/A",6,MATCH(Points_Table[[#This Row],[% Served 3yr Average]],'Need Points'!$S$21:$S$26,1)+1))</f>
        <v>5</v>
      </c>
    </row>
    <row r="219" spans="1:16" x14ac:dyDescent="0.25">
      <c r="A219" t="str">
        <f t="shared" si="14"/>
        <v>220909</v>
      </c>
      <c r="B219" s="68" t="s">
        <v>2294</v>
      </c>
      <c r="C219" s="71" t="s">
        <v>754</v>
      </c>
      <c r="D219" s="69">
        <v>2018</v>
      </c>
      <c r="E219" s="69">
        <v>1</v>
      </c>
      <c r="F219" s="69">
        <v>59</v>
      </c>
      <c r="G219">
        <f>IFERROR(VLOOKUP(_xlfn.NUMBERVALUE($A219),PKRFP1!$A:$I,6,FALSE),"N/A")</f>
        <v>1.589</v>
      </c>
      <c r="H219">
        <f>IFERROR(VLOOKUP(_xlfn.NUMBERVALUE($A219),PKRFP1!$A:$I,5,FALSE),"N/A")</f>
        <v>4</v>
      </c>
      <c r="I219">
        <f>IF(AND(ISNUMBER(Points_Table[[#This Row],[May 2019 NRI]]),ISNUMBER(Points_Table[[#This Row],[2008 NRC]]),OR(H219&lt;=4,G219&gt;=$T$17)),1,0)</f>
        <v>1</v>
      </c>
      <c r="J219">
        <f t="shared" si="12"/>
        <v>0</v>
      </c>
      <c r="K219">
        <f t="shared" si="13"/>
        <v>2</v>
      </c>
      <c r="L219" s="90">
        <f>Points_Table[[#This Row],[Ec Dis Points]]+Points_Table[[#This Row],[ELL Points]]</f>
        <v>2</v>
      </c>
      <c r="M219">
        <f>IFERROR(VLOOKUP(_xlfn.NUMBERVALUE($A219),PKRFP1!$A:$L,12,FALSE),"N/A")</f>
        <v>1</v>
      </c>
      <c r="N219" s="88">
        <f t="shared" si="15"/>
        <v>2</v>
      </c>
      <c r="O219" s="94">
        <f>IFERROR(VLOOKUP(_xlfn.NUMBERVALUE($A219),'% Served'!$A:$L,12,FALSE),"N/A")</f>
        <v>0.9506172839506174</v>
      </c>
      <c r="P219" s="90">
        <f>INDEX('Need Points'!$T$21:$T$26,IF(Points_Table[[#This Row],[% Served 3yr Average]]="N/A",6,MATCH(Points_Table[[#This Row],[% Served 3yr Average]],'Need Points'!$S$21:$S$26,1)+1))</f>
        <v>5</v>
      </c>
    </row>
    <row r="220" spans="1:16" x14ac:dyDescent="0.25">
      <c r="A220" t="str">
        <f t="shared" si="14"/>
        <v>221001</v>
      </c>
      <c r="B220" s="68" t="s">
        <v>2295</v>
      </c>
      <c r="C220" s="71" t="s">
        <v>1054</v>
      </c>
      <c r="D220" s="69">
        <v>2018</v>
      </c>
      <c r="E220" s="69">
        <v>1</v>
      </c>
      <c r="F220" s="69">
        <v>39</v>
      </c>
      <c r="G220">
        <f>IFERROR(VLOOKUP(_xlfn.NUMBERVALUE($A220),PKRFP1!$A:$I,6,FALSE),"N/A")</f>
        <v>1.3149999999999999</v>
      </c>
      <c r="H220">
        <f>IFERROR(VLOOKUP(_xlfn.NUMBERVALUE($A220),PKRFP1!$A:$I,5,FALSE),"N/A")</f>
        <v>5</v>
      </c>
      <c r="I220">
        <f>IF(AND(ISNUMBER(Points_Table[[#This Row],[May 2019 NRI]]),ISNUMBER(Points_Table[[#This Row],[2008 NRC]]),OR(H220&lt;=4,G220&gt;=$T$17)),1,0)</f>
        <v>1</v>
      </c>
      <c r="J220">
        <f t="shared" si="12"/>
        <v>0</v>
      </c>
      <c r="K220">
        <f t="shared" si="13"/>
        <v>1</v>
      </c>
      <c r="L220" s="90">
        <f>Points_Table[[#This Row],[Ec Dis Points]]+Points_Table[[#This Row],[ELL Points]]</f>
        <v>1</v>
      </c>
      <c r="M220">
        <f>IFERROR(VLOOKUP(_xlfn.NUMBERVALUE($A220),PKRFP1!$A:$L,12,FALSE),"N/A")</f>
        <v>1</v>
      </c>
      <c r="N220" s="88">
        <f t="shared" si="15"/>
        <v>2</v>
      </c>
      <c r="O220" s="94" t="str">
        <f>IFERROR(VLOOKUP(_xlfn.NUMBERVALUE($A220),'% Served'!$A:$L,12,FALSE),"N/A")</f>
        <v>N/A</v>
      </c>
      <c r="P220" s="90">
        <f>INDEX('Need Points'!$T$21:$T$26,IF(Points_Table[[#This Row],[% Served 3yr Average]]="N/A",6,MATCH(Points_Table[[#This Row],[% Served 3yr Average]],'Need Points'!$S$21:$S$26,1)+1))</f>
        <v>5</v>
      </c>
    </row>
    <row r="221" spans="1:16" x14ac:dyDescent="0.25">
      <c r="A221" t="str">
        <f t="shared" si="14"/>
        <v>221301</v>
      </c>
      <c r="B221" s="68" t="s">
        <v>2296</v>
      </c>
      <c r="C221" s="71" t="s">
        <v>948</v>
      </c>
      <c r="D221" s="69">
        <v>2018</v>
      </c>
      <c r="E221" s="69">
        <v>0</v>
      </c>
      <c r="F221" s="69">
        <v>52</v>
      </c>
      <c r="G221">
        <f>IFERROR(VLOOKUP(_xlfn.NUMBERVALUE($A221),PKRFP1!$A:$I,6,FALSE),"N/A")</f>
        <v>1.1060000000000001</v>
      </c>
      <c r="H221">
        <f>IFERROR(VLOOKUP(_xlfn.NUMBERVALUE($A221),PKRFP1!$A:$I,5,FALSE),"N/A")</f>
        <v>4</v>
      </c>
      <c r="I221">
        <f>IF(AND(ISNUMBER(Points_Table[[#This Row],[May 2019 NRI]]),ISNUMBER(Points_Table[[#This Row],[2008 NRC]]),OR(H221&lt;=4,G221&gt;=$T$17)),1,0)</f>
        <v>1</v>
      </c>
      <c r="J221">
        <f t="shared" si="12"/>
        <v>0</v>
      </c>
      <c r="K221">
        <f t="shared" si="13"/>
        <v>2</v>
      </c>
      <c r="L221" s="90">
        <f>Points_Table[[#This Row],[Ec Dis Points]]+Points_Table[[#This Row],[ELL Points]]</f>
        <v>2</v>
      </c>
      <c r="M221">
        <f>IFERROR(VLOOKUP(_xlfn.NUMBERVALUE($A221),PKRFP1!$A:$L,12,FALSE),"N/A")</f>
        <v>1</v>
      </c>
      <c r="N221" s="88">
        <f t="shared" si="15"/>
        <v>2</v>
      </c>
      <c r="O221" s="94">
        <f>IFERROR(VLOOKUP(_xlfn.NUMBERVALUE($A221),'% Served'!$A:$L,12,FALSE),"N/A")</f>
        <v>0.92307692307692302</v>
      </c>
      <c r="P221" s="90">
        <f>INDEX('Need Points'!$T$21:$T$26,IF(Points_Table[[#This Row],[% Served 3yr Average]]="N/A",6,MATCH(Points_Table[[#This Row],[% Served 3yr Average]],'Need Points'!$S$21:$S$26,1)+1))</f>
        <v>3</v>
      </c>
    </row>
    <row r="222" spans="1:16" x14ac:dyDescent="0.25">
      <c r="A222" t="str">
        <f t="shared" si="14"/>
        <v>221401</v>
      </c>
      <c r="B222" s="68" t="s">
        <v>2297</v>
      </c>
      <c r="C222" s="71" t="s">
        <v>932</v>
      </c>
      <c r="D222" s="69">
        <v>2018</v>
      </c>
      <c r="E222" s="69">
        <v>0</v>
      </c>
      <c r="F222" s="69">
        <v>57</v>
      </c>
      <c r="G222">
        <f>IFERROR(VLOOKUP(_xlfn.NUMBERVALUE($A222),PKRFP1!$A:$I,6,FALSE),"N/A")</f>
        <v>2.2559999999999998</v>
      </c>
      <c r="H222">
        <f>IFERROR(VLOOKUP(_xlfn.NUMBERVALUE($A222),PKRFP1!$A:$I,5,FALSE),"N/A")</f>
        <v>4</v>
      </c>
      <c r="I222">
        <f>IF(AND(ISNUMBER(Points_Table[[#This Row],[May 2019 NRI]]),ISNUMBER(Points_Table[[#This Row],[2008 NRC]]),OR(H222&lt;=4,G222&gt;=$T$17)),1,0)</f>
        <v>1</v>
      </c>
      <c r="J222">
        <f t="shared" si="12"/>
        <v>0</v>
      </c>
      <c r="K222">
        <f t="shared" si="13"/>
        <v>2</v>
      </c>
      <c r="L222" s="90">
        <f>Points_Table[[#This Row],[Ec Dis Points]]+Points_Table[[#This Row],[ELL Points]]</f>
        <v>2</v>
      </c>
      <c r="M222">
        <f>IFERROR(VLOOKUP(_xlfn.NUMBERVALUE($A222),PKRFP1!$A:$L,12,FALSE),"N/A")</f>
        <v>1</v>
      </c>
      <c r="N222" s="88">
        <f t="shared" si="15"/>
        <v>2</v>
      </c>
      <c r="O222" s="94">
        <f>IFERROR(VLOOKUP(_xlfn.NUMBERVALUE($A222),'% Served'!$A:$L,12,FALSE),"N/A")</f>
        <v>1</v>
      </c>
      <c r="P222" s="90">
        <f>INDEX('Need Points'!$T$21:$T$26,IF(Points_Table[[#This Row],[% Served 3yr Average]]="N/A",6,MATCH(Points_Table[[#This Row],[% Served 3yr Average]],'Need Points'!$S$21:$S$26,1)+1))</f>
        <v>5</v>
      </c>
    </row>
    <row r="223" spans="1:16" x14ac:dyDescent="0.25">
      <c r="A223" t="str">
        <f t="shared" si="14"/>
        <v>222000</v>
      </c>
      <c r="B223" s="68" t="s">
        <v>2298</v>
      </c>
      <c r="C223" s="71" t="s">
        <v>1116</v>
      </c>
      <c r="D223" s="69">
        <v>2018</v>
      </c>
      <c r="E223" s="69">
        <v>2</v>
      </c>
      <c r="F223" s="69">
        <v>75</v>
      </c>
      <c r="G223">
        <f>IFERROR(VLOOKUP(_xlfn.NUMBERVALUE($A223),PKRFP1!$A:$I,6,FALSE),"N/A")</f>
        <v>1.99</v>
      </c>
      <c r="H223">
        <f>IFERROR(VLOOKUP(_xlfn.NUMBERVALUE($A223),PKRFP1!$A:$I,5,FALSE),"N/A")</f>
        <v>3</v>
      </c>
      <c r="I223">
        <f>IF(AND(ISNUMBER(Points_Table[[#This Row],[May 2019 NRI]]),ISNUMBER(Points_Table[[#This Row],[2008 NRC]]),OR(H223&lt;=4,G223&gt;=$T$17)),1,0)</f>
        <v>1</v>
      </c>
      <c r="J223">
        <f t="shared" si="12"/>
        <v>0</v>
      </c>
      <c r="K223">
        <f t="shared" si="13"/>
        <v>3</v>
      </c>
      <c r="L223" s="90">
        <f>Points_Table[[#This Row],[Ec Dis Points]]+Points_Table[[#This Row],[ELL Points]]</f>
        <v>3</v>
      </c>
      <c r="M223">
        <f>IFERROR(VLOOKUP(_xlfn.NUMBERVALUE($A223),PKRFP1!$A:$L,12,FALSE),"N/A")</f>
        <v>1</v>
      </c>
      <c r="N223" s="88">
        <f t="shared" si="15"/>
        <v>2</v>
      </c>
      <c r="O223" s="94">
        <f>IFERROR(VLOOKUP(_xlfn.NUMBERVALUE($A223),'% Served'!$A:$L,12,FALSE),"N/A")</f>
        <v>0.92537313432835822</v>
      </c>
      <c r="P223" s="90">
        <f>INDEX('Need Points'!$T$21:$T$26,IF(Points_Table[[#This Row],[% Served 3yr Average]]="N/A",6,MATCH(Points_Table[[#This Row],[% Served 3yr Average]],'Need Points'!$S$21:$S$26,1)+1))</f>
        <v>3</v>
      </c>
    </row>
    <row r="224" spans="1:16" x14ac:dyDescent="0.25">
      <c r="A224" t="str">
        <f t="shared" si="14"/>
        <v>222201</v>
      </c>
      <c r="B224" s="68" t="s">
        <v>2299</v>
      </c>
      <c r="C224" s="71" t="s">
        <v>782</v>
      </c>
      <c r="D224" s="69">
        <v>2018</v>
      </c>
      <c r="E224" s="69">
        <v>1</v>
      </c>
      <c r="F224" s="69">
        <v>53</v>
      </c>
      <c r="G224">
        <f>IFERROR(VLOOKUP(_xlfn.NUMBERVALUE($A224),PKRFP1!$A:$I,6,FALSE),"N/A")</f>
        <v>3.419</v>
      </c>
      <c r="H224">
        <f>IFERROR(VLOOKUP(_xlfn.NUMBERVALUE($A224),PKRFP1!$A:$I,5,FALSE),"N/A")</f>
        <v>4</v>
      </c>
      <c r="I224">
        <f>IF(AND(ISNUMBER(Points_Table[[#This Row],[May 2019 NRI]]),ISNUMBER(Points_Table[[#This Row],[2008 NRC]]),OR(H224&lt;=4,G224&gt;=$T$17)),1,0)</f>
        <v>1</v>
      </c>
      <c r="J224">
        <f t="shared" si="12"/>
        <v>0</v>
      </c>
      <c r="K224">
        <f t="shared" si="13"/>
        <v>2</v>
      </c>
      <c r="L224" s="90">
        <f>Points_Table[[#This Row],[Ec Dis Points]]+Points_Table[[#This Row],[ELL Points]]</f>
        <v>2</v>
      </c>
      <c r="M224">
        <f>IFERROR(VLOOKUP(_xlfn.NUMBERVALUE($A224),PKRFP1!$A:$L,12,FALSE),"N/A")</f>
        <v>1</v>
      </c>
      <c r="N224" s="88">
        <f t="shared" si="15"/>
        <v>2</v>
      </c>
      <c r="O224" s="94">
        <f>IFERROR(VLOOKUP(_xlfn.NUMBERVALUE($A224),'% Served'!$A:$L,12,FALSE),"N/A")</f>
        <v>1</v>
      </c>
      <c r="P224" s="90">
        <f>INDEX('Need Points'!$T$21:$T$26,IF(Points_Table[[#This Row],[% Served 3yr Average]]="N/A",6,MATCH(Points_Table[[#This Row],[% Served 3yr Average]],'Need Points'!$S$21:$S$26,1)+1))</f>
        <v>5</v>
      </c>
    </row>
    <row r="225" spans="1:16" x14ac:dyDescent="0.25">
      <c r="A225" t="str">
        <f t="shared" si="14"/>
        <v>230201</v>
      </c>
      <c r="B225" s="68" t="s">
        <v>2300</v>
      </c>
      <c r="C225" s="71" t="s">
        <v>812</v>
      </c>
      <c r="D225" s="69">
        <v>2018</v>
      </c>
      <c r="E225" s="69">
        <v>0</v>
      </c>
      <c r="F225" s="69">
        <v>52</v>
      </c>
      <c r="G225">
        <f>IFERROR(VLOOKUP(_xlfn.NUMBERVALUE($A225),PKRFP1!$A:$I,6,FALSE),"N/A")</f>
        <v>2.6659999999999999</v>
      </c>
      <c r="H225">
        <f>IFERROR(VLOOKUP(_xlfn.NUMBERVALUE($A225),PKRFP1!$A:$I,5,FALSE),"N/A")</f>
        <v>4</v>
      </c>
      <c r="I225">
        <f>IF(AND(ISNUMBER(Points_Table[[#This Row],[May 2019 NRI]]),ISNUMBER(Points_Table[[#This Row],[2008 NRC]]),OR(H225&lt;=4,G225&gt;=$T$17)),1,0)</f>
        <v>1</v>
      </c>
      <c r="J225">
        <f t="shared" si="12"/>
        <v>0</v>
      </c>
      <c r="K225">
        <f t="shared" si="13"/>
        <v>2</v>
      </c>
      <c r="L225" s="90">
        <f>Points_Table[[#This Row],[Ec Dis Points]]+Points_Table[[#This Row],[ELL Points]]</f>
        <v>2</v>
      </c>
      <c r="M225">
        <f>IFERROR(VLOOKUP(_xlfn.NUMBERVALUE($A225),PKRFP1!$A:$L,12,FALSE),"N/A")</f>
        <v>1</v>
      </c>
      <c r="N225" s="88">
        <f t="shared" si="15"/>
        <v>2</v>
      </c>
      <c r="O225" s="94">
        <f>IFERROR(VLOOKUP(_xlfn.NUMBERVALUE($A225),'% Served'!$A:$L,12,FALSE),"N/A")</f>
        <v>0.9565217391304347</v>
      </c>
      <c r="P225" s="90">
        <f>INDEX('Need Points'!$T$21:$T$26,IF(Points_Table[[#This Row],[% Served 3yr Average]]="N/A",6,MATCH(Points_Table[[#This Row],[% Served 3yr Average]],'Need Points'!$S$21:$S$26,1)+1))</f>
        <v>5</v>
      </c>
    </row>
    <row r="226" spans="1:16" x14ac:dyDescent="0.25">
      <c r="A226" t="str">
        <f t="shared" si="14"/>
        <v>230301</v>
      </c>
      <c r="B226" s="68" t="s">
        <v>2301</v>
      </c>
      <c r="C226" s="71" t="s">
        <v>898</v>
      </c>
      <c r="D226" s="69">
        <v>2018</v>
      </c>
      <c r="E226" s="69">
        <v>0</v>
      </c>
      <c r="F226" s="69">
        <v>54</v>
      </c>
      <c r="G226">
        <f>IFERROR(VLOOKUP(_xlfn.NUMBERVALUE($A226),PKRFP1!$A:$I,6,FALSE),"N/A")</f>
        <v>3.1419999999999999</v>
      </c>
      <c r="H226">
        <f>IFERROR(VLOOKUP(_xlfn.NUMBERVALUE($A226),PKRFP1!$A:$I,5,FALSE),"N/A")</f>
        <v>5</v>
      </c>
      <c r="I226">
        <f>IF(AND(ISNUMBER(Points_Table[[#This Row],[May 2019 NRI]]),ISNUMBER(Points_Table[[#This Row],[2008 NRC]]),OR(H226&lt;=4,G226&gt;=$T$17)),1,0)</f>
        <v>1</v>
      </c>
      <c r="J226">
        <f t="shared" si="12"/>
        <v>0</v>
      </c>
      <c r="K226">
        <f t="shared" si="13"/>
        <v>2</v>
      </c>
      <c r="L226" s="90">
        <f>Points_Table[[#This Row],[Ec Dis Points]]+Points_Table[[#This Row],[ELL Points]]</f>
        <v>2</v>
      </c>
      <c r="M226">
        <f>IFERROR(VLOOKUP(_xlfn.NUMBERVALUE($A226),PKRFP1!$A:$L,12,FALSE),"N/A")</f>
        <v>1</v>
      </c>
      <c r="N226" s="88">
        <f t="shared" si="15"/>
        <v>2</v>
      </c>
      <c r="O226" s="94">
        <f>IFERROR(VLOOKUP(_xlfn.NUMBERVALUE($A226),'% Served'!$A:$L,12,FALSE),"N/A")</f>
        <v>0.96491228070175439</v>
      </c>
      <c r="P226" s="90">
        <f>INDEX('Need Points'!$T$21:$T$26,IF(Points_Table[[#This Row],[% Served 3yr Average]]="N/A",6,MATCH(Points_Table[[#This Row],[% Served 3yr Average]],'Need Points'!$S$21:$S$26,1)+1))</f>
        <v>5</v>
      </c>
    </row>
    <row r="227" spans="1:16" x14ac:dyDescent="0.25">
      <c r="A227" t="str">
        <f t="shared" si="14"/>
        <v>230901</v>
      </c>
      <c r="B227" s="68" t="s">
        <v>2302</v>
      </c>
      <c r="C227" s="71" t="s">
        <v>947</v>
      </c>
      <c r="D227" s="69">
        <v>2018</v>
      </c>
      <c r="E227" s="69">
        <v>0</v>
      </c>
      <c r="F227" s="69">
        <v>48</v>
      </c>
      <c r="G227">
        <f>IFERROR(VLOOKUP(_xlfn.NUMBERVALUE($A227),PKRFP1!$A:$I,6,FALSE),"N/A")</f>
        <v>2.6909999999999998</v>
      </c>
      <c r="H227">
        <f>IFERROR(VLOOKUP(_xlfn.NUMBERVALUE($A227),PKRFP1!$A:$I,5,FALSE),"N/A")</f>
        <v>4</v>
      </c>
      <c r="I227">
        <f>IF(AND(ISNUMBER(Points_Table[[#This Row],[May 2019 NRI]]),ISNUMBER(Points_Table[[#This Row],[2008 NRC]]),OR(H227&lt;=4,G227&gt;=$T$17)),1,0)</f>
        <v>1</v>
      </c>
      <c r="J227">
        <f t="shared" si="12"/>
        <v>0</v>
      </c>
      <c r="K227">
        <f t="shared" si="13"/>
        <v>1</v>
      </c>
      <c r="L227" s="90">
        <f>Points_Table[[#This Row],[Ec Dis Points]]+Points_Table[[#This Row],[ELL Points]]</f>
        <v>1</v>
      </c>
      <c r="M227">
        <f>IFERROR(VLOOKUP(_xlfn.NUMBERVALUE($A227),PKRFP1!$A:$L,12,FALSE),"N/A")</f>
        <v>1</v>
      </c>
      <c r="N227" s="88">
        <f t="shared" si="15"/>
        <v>2</v>
      </c>
      <c r="O227" s="94">
        <f>IFERROR(VLOOKUP(_xlfn.NUMBERVALUE($A227),'% Served'!$A:$L,12,FALSE),"N/A")</f>
        <v>1</v>
      </c>
      <c r="P227" s="90">
        <f>INDEX('Need Points'!$T$21:$T$26,IF(Points_Table[[#This Row],[% Served 3yr Average]]="N/A",6,MATCH(Points_Table[[#This Row],[% Served 3yr Average]],'Need Points'!$S$21:$S$26,1)+1))</f>
        <v>5</v>
      </c>
    </row>
    <row r="228" spans="1:16" x14ac:dyDescent="0.25">
      <c r="A228" t="str">
        <f t="shared" si="14"/>
        <v>231101</v>
      </c>
      <c r="B228" s="68" t="s">
        <v>2303</v>
      </c>
      <c r="C228" s="71" t="s">
        <v>1082</v>
      </c>
      <c r="D228" s="69">
        <v>2018</v>
      </c>
      <c r="E228" s="69">
        <v>0</v>
      </c>
      <c r="F228" s="69">
        <v>65</v>
      </c>
      <c r="G228">
        <f>IFERROR(VLOOKUP(_xlfn.NUMBERVALUE($A228),PKRFP1!$A:$I,6,FALSE),"N/A")</f>
        <v>2.8029999999999999</v>
      </c>
      <c r="H228">
        <f>IFERROR(VLOOKUP(_xlfn.NUMBERVALUE($A228),PKRFP1!$A:$I,5,FALSE),"N/A")</f>
        <v>4</v>
      </c>
      <c r="I228">
        <f>IF(AND(ISNUMBER(Points_Table[[#This Row],[May 2019 NRI]]),ISNUMBER(Points_Table[[#This Row],[2008 NRC]]),OR(H228&lt;=4,G228&gt;=$T$17)),1,0)</f>
        <v>1</v>
      </c>
      <c r="J228">
        <f t="shared" si="12"/>
        <v>0</v>
      </c>
      <c r="K228">
        <f t="shared" si="13"/>
        <v>2</v>
      </c>
      <c r="L228" s="90">
        <f>Points_Table[[#This Row],[Ec Dis Points]]+Points_Table[[#This Row],[ELL Points]]</f>
        <v>2</v>
      </c>
      <c r="M228">
        <f>IFERROR(VLOOKUP(_xlfn.NUMBERVALUE($A228),PKRFP1!$A:$L,12,FALSE),"N/A")</f>
        <v>1</v>
      </c>
      <c r="N228" s="88">
        <f t="shared" si="15"/>
        <v>2</v>
      </c>
      <c r="O228" s="94">
        <f>IFERROR(VLOOKUP(_xlfn.NUMBERVALUE($A228),'% Served'!$A:$L,12,FALSE),"N/A")</f>
        <v>1</v>
      </c>
      <c r="P228" s="90">
        <f>INDEX('Need Points'!$T$21:$T$26,IF(Points_Table[[#This Row],[% Served 3yr Average]]="N/A",6,MATCH(Points_Table[[#This Row],[% Served 3yr Average]],'Need Points'!$S$21:$S$26,1)+1))</f>
        <v>5</v>
      </c>
    </row>
    <row r="229" spans="1:16" x14ac:dyDescent="0.25">
      <c r="A229" t="str">
        <f t="shared" si="14"/>
        <v>231301</v>
      </c>
      <c r="B229" s="68" t="s">
        <v>2304</v>
      </c>
      <c r="C229" s="71" t="s">
        <v>751</v>
      </c>
      <c r="D229" s="69">
        <v>2018</v>
      </c>
      <c r="E229" s="69">
        <v>0</v>
      </c>
      <c r="F229" s="69">
        <v>51</v>
      </c>
      <c r="G229">
        <f>IFERROR(VLOOKUP(_xlfn.NUMBERVALUE($A229),PKRFP1!$A:$I,6,FALSE),"N/A")</f>
        <v>2.4580000000000002</v>
      </c>
      <c r="H229">
        <f>IFERROR(VLOOKUP(_xlfn.NUMBERVALUE($A229),PKRFP1!$A:$I,5,FALSE),"N/A")</f>
        <v>4</v>
      </c>
      <c r="I229">
        <f>IF(AND(ISNUMBER(Points_Table[[#This Row],[May 2019 NRI]]),ISNUMBER(Points_Table[[#This Row],[2008 NRC]]),OR(H229&lt;=4,G229&gt;=$T$17)),1,0)</f>
        <v>1</v>
      </c>
      <c r="J229">
        <f t="shared" si="12"/>
        <v>0</v>
      </c>
      <c r="K229">
        <f t="shared" si="13"/>
        <v>2</v>
      </c>
      <c r="L229" s="90">
        <f>Points_Table[[#This Row],[Ec Dis Points]]+Points_Table[[#This Row],[ELL Points]]</f>
        <v>2</v>
      </c>
      <c r="M229">
        <f>IFERROR(VLOOKUP(_xlfn.NUMBERVALUE($A229),PKRFP1!$A:$L,12,FALSE),"N/A")</f>
        <v>0</v>
      </c>
      <c r="N229" s="88">
        <f t="shared" si="15"/>
        <v>1</v>
      </c>
      <c r="O229" s="94" t="str">
        <f>IFERROR(VLOOKUP(_xlfn.NUMBERVALUE($A229),'% Served'!$A:$L,12,FALSE),"N/A")</f>
        <v>N/A</v>
      </c>
      <c r="P229" s="90">
        <f>INDEX('Need Points'!$T$21:$T$26,IF(Points_Table[[#This Row],[% Served 3yr Average]]="N/A",6,MATCH(Points_Table[[#This Row],[% Served 3yr Average]],'Need Points'!$S$21:$S$26,1)+1))</f>
        <v>5</v>
      </c>
    </row>
    <row r="230" spans="1:16" x14ac:dyDescent="0.25">
      <c r="A230" t="str">
        <f t="shared" si="14"/>
        <v>240101</v>
      </c>
      <c r="B230" s="68" t="s">
        <v>2305</v>
      </c>
      <c r="C230" s="71" t="s">
        <v>744</v>
      </c>
      <c r="D230" s="69">
        <v>2018</v>
      </c>
      <c r="E230" s="69">
        <v>1</v>
      </c>
      <c r="F230" s="69">
        <v>33</v>
      </c>
      <c r="G230">
        <f>IFERROR(VLOOKUP(_xlfn.NUMBERVALUE($A230),PKRFP1!$A:$I,6,FALSE),"N/A")</f>
        <v>1.0740000000000001</v>
      </c>
      <c r="H230">
        <f>IFERROR(VLOOKUP(_xlfn.NUMBERVALUE($A230),PKRFP1!$A:$I,5,FALSE),"N/A")</f>
        <v>5</v>
      </c>
      <c r="I230">
        <f>IF(AND(ISNUMBER(Points_Table[[#This Row],[May 2019 NRI]]),ISNUMBER(Points_Table[[#This Row],[2008 NRC]]),OR(H230&lt;=4,G230&gt;=$T$17)),1,0)</f>
        <v>1</v>
      </c>
      <c r="J230">
        <f t="shared" si="12"/>
        <v>0</v>
      </c>
      <c r="K230">
        <f t="shared" si="13"/>
        <v>1</v>
      </c>
      <c r="L230" s="90">
        <f>Points_Table[[#This Row],[Ec Dis Points]]+Points_Table[[#This Row],[ELL Points]]</f>
        <v>1</v>
      </c>
      <c r="M230">
        <f>IFERROR(VLOOKUP(_xlfn.NUMBERVALUE($A230),PKRFP1!$A:$L,12,FALSE),"N/A")</f>
        <v>0</v>
      </c>
      <c r="N230" s="88">
        <f t="shared" si="15"/>
        <v>1</v>
      </c>
      <c r="O230" s="94" t="str">
        <f>IFERROR(VLOOKUP(_xlfn.NUMBERVALUE($A230),'% Served'!$A:$L,12,FALSE),"N/A")</f>
        <v>N/A</v>
      </c>
      <c r="P230" s="90">
        <f>INDEX('Need Points'!$T$21:$T$26,IF(Points_Table[[#This Row],[% Served 3yr Average]]="N/A",6,MATCH(Points_Table[[#This Row],[% Served 3yr Average]],'Need Points'!$S$21:$S$26,1)+1))</f>
        <v>5</v>
      </c>
    </row>
    <row r="231" spans="1:16" x14ac:dyDescent="0.25">
      <c r="A231" t="str">
        <f t="shared" si="14"/>
        <v>240201</v>
      </c>
      <c r="B231" s="68" t="s">
        <v>2306</v>
      </c>
      <c r="C231" s="71" t="s">
        <v>772</v>
      </c>
      <c r="D231" s="69">
        <v>2018</v>
      </c>
      <c r="E231" s="69">
        <v>1</v>
      </c>
      <c r="F231" s="69">
        <v>38</v>
      </c>
      <c r="G231">
        <f>IFERROR(VLOOKUP(_xlfn.NUMBERVALUE($A231),PKRFP1!$A:$I,6,FALSE),"N/A")</f>
        <v>1.4610000000000001</v>
      </c>
      <c r="H231">
        <f>IFERROR(VLOOKUP(_xlfn.NUMBERVALUE($A231),PKRFP1!$A:$I,5,FALSE),"N/A")</f>
        <v>5</v>
      </c>
      <c r="I231">
        <f>IF(AND(ISNUMBER(Points_Table[[#This Row],[May 2019 NRI]]),ISNUMBER(Points_Table[[#This Row],[2008 NRC]]),OR(H231&lt;=4,G231&gt;=$T$17)),1,0)</f>
        <v>1</v>
      </c>
      <c r="J231">
        <f t="shared" si="12"/>
        <v>0</v>
      </c>
      <c r="K231">
        <f t="shared" si="13"/>
        <v>1</v>
      </c>
      <c r="L231" s="90">
        <f>Points_Table[[#This Row],[Ec Dis Points]]+Points_Table[[#This Row],[ELL Points]]</f>
        <v>1</v>
      </c>
      <c r="M231">
        <f>IFERROR(VLOOKUP(_xlfn.NUMBERVALUE($A231),PKRFP1!$A:$L,12,FALSE),"N/A")</f>
        <v>1</v>
      </c>
      <c r="N231" s="88">
        <f t="shared" si="15"/>
        <v>2</v>
      </c>
      <c r="O231" s="94">
        <f>IFERROR(VLOOKUP(_xlfn.NUMBERVALUE($A231),'% Served'!$A:$L,12,FALSE),"N/A")</f>
        <v>1</v>
      </c>
      <c r="P231" s="90">
        <f>INDEX('Need Points'!$T$21:$T$26,IF(Points_Table[[#This Row],[% Served 3yr Average]]="N/A",6,MATCH(Points_Table[[#This Row],[% Served 3yr Average]],'Need Points'!$S$21:$S$26,1)+1))</f>
        <v>5</v>
      </c>
    </row>
    <row r="232" spans="1:16" x14ac:dyDescent="0.25">
      <c r="A232" t="str">
        <f t="shared" si="14"/>
        <v>240401</v>
      </c>
      <c r="B232" s="68" t="s">
        <v>2307</v>
      </c>
      <c r="C232" s="71" t="s">
        <v>871</v>
      </c>
      <c r="D232" s="69">
        <v>2018</v>
      </c>
      <c r="E232" s="69">
        <v>3</v>
      </c>
      <c r="F232" s="69">
        <v>40</v>
      </c>
      <c r="G232">
        <f>IFERROR(VLOOKUP(_xlfn.NUMBERVALUE($A232),PKRFP1!$A:$I,6,FALSE),"N/A")</f>
        <v>1.2310000000000001</v>
      </c>
      <c r="H232">
        <f>IFERROR(VLOOKUP(_xlfn.NUMBERVALUE($A232),PKRFP1!$A:$I,5,FALSE),"N/A")</f>
        <v>5</v>
      </c>
      <c r="I232">
        <f>IF(AND(ISNUMBER(Points_Table[[#This Row],[May 2019 NRI]]),ISNUMBER(Points_Table[[#This Row],[2008 NRC]]),OR(H232&lt;=4,G232&gt;=$T$17)),1,0)</f>
        <v>1</v>
      </c>
      <c r="J232">
        <f t="shared" si="12"/>
        <v>0</v>
      </c>
      <c r="K232">
        <f t="shared" si="13"/>
        <v>1</v>
      </c>
      <c r="L232" s="90">
        <f>Points_Table[[#This Row],[Ec Dis Points]]+Points_Table[[#This Row],[ELL Points]]</f>
        <v>1</v>
      </c>
      <c r="M232">
        <f>IFERROR(VLOOKUP(_xlfn.NUMBERVALUE($A232),PKRFP1!$A:$L,12,FALSE),"N/A")</f>
        <v>1</v>
      </c>
      <c r="N232" s="88">
        <f t="shared" si="15"/>
        <v>2</v>
      </c>
      <c r="O232" s="94" t="str">
        <f>IFERROR(VLOOKUP(_xlfn.NUMBERVALUE($A232),'% Served'!$A:$L,12,FALSE),"N/A")</f>
        <v>N/A</v>
      </c>
      <c r="P232" s="90">
        <f>INDEX('Need Points'!$T$21:$T$26,IF(Points_Table[[#This Row],[% Served 3yr Average]]="N/A",6,MATCH(Points_Table[[#This Row],[% Served 3yr Average]],'Need Points'!$S$21:$S$26,1)+1))</f>
        <v>5</v>
      </c>
    </row>
    <row r="233" spans="1:16" x14ac:dyDescent="0.25">
      <c r="A233" t="str">
        <f t="shared" si="14"/>
        <v>240801</v>
      </c>
      <c r="B233" s="68" t="s">
        <v>2308</v>
      </c>
      <c r="C233" s="71" t="s">
        <v>944</v>
      </c>
      <c r="D233" s="69">
        <v>2018</v>
      </c>
      <c r="E233" s="69">
        <v>1</v>
      </c>
      <c r="F233" s="69">
        <v>38</v>
      </c>
      <c r="G233">
        <f>IFERROR(VLOOKUP(_xlfn.NUMBERVALUE($A233),PKRFP1!$A:$I,6,FALSE),"N/A")</f>
        <v>1.044</v>
      </c>
      <c r="H233">
        <f>IFERROR(VLOOKUP(_xlfn.NUMBERVALUE($A233),PKRFP1!$A:$I,5,FALSE),"N/A")</f>
        <v>5</v>
      </c>
      <c r="I233">
        <f>IF(AND(ISNUMBER(Points_Table[[#This Row],[May 2019 NRI]]),ISNUMBER(Points_Table[[#This Row],[2008 NRC]]),OR(H233&lt;=4,G233&gt;=$T$17)),1,0)</f>
        <v>1</v>
      </c>
      <c r="J233">
        <f t="shared" si="12"/>
        <v>0</v>
      </c>
      <c r="K233">
        <f t="shared" si="13"/>
        <v>1</v>
      </c>
      <c r="L233" s="90">
        <f>Points_Table[[#This Row],[Ec Dis Points]]+Points_Table[[#This Row],[ELL Points]]</f>
        <v>1</v>
      </c>
      <c r="M233">
        <f>IFERROR(VLOOKUP(_xlfn.NUMBERVALUE($A233),PKRFP1!$A:$L,12,FALSE),"N/A")</f>
        <v>1</v>
      </c>
      <c r="N233" s="88">
        <f t="shared" si="15"/>
        <v>2</v>
      </c>
      <c r="O233" s="94">
        <f>IFERROR(VLOOKUP(_xlfn.NUMBERVALUE($A233),'% Served'!$A:$L,12,FALSE),"N/A")</f>
        <v>1</v>
      </c>
      <c r="P233" s="90">
        <f>INDEX('Need Points'!$T$21:$T$26,IF(Points_Table[[#This Row],[% Served 3yr Average]]="N/A",6,MATCH(Points_Table[[#This Row],[% Served 3yr Average]],'Need Points'!$S$21:$S$26,1)+1))</f>
        <v>5</v>
      </c>
    </row>
    <row r="234" spans="1:16" x14ac:dyDescent="0.25">
      <c r="A234" t="str">
        <f t="shared" si="14"/>
        <v>240901</v>
      </c>
      <c r="B234" s="68" t="s">
        <v>2309</v>
      </c>
      <c r="C234" s="71" t="s">
        <v>977</v>
      </c>
      <c r="D234" s="69">
        <v>2018</v>
      </c>
      <c r="E234" s="69">
        <v>13</v>
      </c>
      <c r="F234" s="69">
        <v>71</v>
      </c>
      <c r="G234">
        <f>IFERROR(VLOOKUP(_xlfn.NUMBERVALUE($A234),PKRFP1!$A:$I,6,FALSE),"N/A")</f>
        <v>3.7480000000000002</v>
      </c>
      <c r="H234">
        <f>IFERROR(VLOOKUP(_xlfn.NUMBERVALUE($A234),PKRFP1!$A:$I,5,FALSE),"N/A")</f>
        <v>4</v>
      </c>
      <c r="I234">
        <f>IF(AND(ISNUMBER(Points_Table[[#This Row],[May 2019 NRI]]),ISNUMBER(Points_Table[[#This Row],[2008 NRC]]),OR(H234&lt;=4,G234&gt;=$T$17)),1,0)</f>
        <v>1</v>
      </c>
      <c r="J234">
        <f t="shared" si="12"/>
        <v>2</v>
      </c>
      <c r="K234">
        <f t="shared" si="13"/>
        <v>2</v>
      </c>
      <c r="L234" s="90">
        <f>Points_Table[[#This Row],[Ec Dis Points]]+Points_Table[[#This Row],[ELL Points]]</f>
        <v>4</v>
      </c>
      <c r="M234">
        <f>IFERROR(VLOOKUP(_xlfn.NUMBERVALUE($A234),PKRFP1!$A:$L,12,FALSE),"N/A")</f>
        <v>1</v>
      </c>
      <c r="N234" s="88">
        <f t="shared" si="15"/>
        <v>2</v>
      </c>
      <c r="O234" s="94" t="str">
        <f>IFERROR(VLOOKUP(_xlfn.NUMBERVALUE($A234),'% Served'!$A:$L,12,FALSE),"N/A")</f>
        <v>N/A</v>
      </c>
      <c r="P234" s="90">
        <f>INDEX('Need Points'!$T$21:$T$26,IF(Points_Table[[#This Row],[% Served 3yr Average]]="N/A",6,MATCH(Points_Table[[#This Row],[% Served 3yr Average]],'Need Points'!$S$21:$S$26,1)+1))</f>
        <v>5</v>
      </c>
    </row>
    <row r="235" spans="1:16" x14ac:dyDescent="0.25">
      <c r="A235" t="str">
        <f t="shared" si="14"/>
        <v>241001</v>
      </c>
      <c r="B235" s="68" t="s">
        <v>2310</v>
      </c>
      <c r="C235" s="71" t="s">
        <v>821</v>
      </c>
      <c r="D235" s="69">
        <v>2018</v>
      </c>
      <c r="E235" s="69">
        <v>0</v>
      </c>
      <c r="F235" s="69">
        <v>58</v>
      </c>
      <c r="G235">
        <f>IFERROR(VLOOKUP(_xlfn.NUMBERVALUE($A235),PKRFP1!$A:$I,6,FALSE),"N/A")</f>
        <v>2.7730000000000001</v>
      </c>
      <c r="H235">
        <f>IFERROR(VLOOKUP(_xlfn.NUMBERVALUE($A235),PKRFP1!$A:$I,5,FALSE),"N/A")</f>
        <v>4</v>
      </c>
      <c r="I235">
        <f>IF(AND(ISNUMBER(Points_Table[[#This Row],[May 2019 NRI]]),ISNUMBER(Points_Table[[#This Row],[2008 NRC]]),OR(H235&lt;=4,G235&gt;=$T$17)),1,0)</f>
        <v>1</v>
      </c>
      <c r="J235">
        <f t="shared" si="12"/>
        <v>0</v>
      </c>
      <c r="K235">
        <f t="shared" si="13"/>
        <v>2</v>
      </c>
      <c r="L235" s="90">
        <f>Points_Table[[#This Row],[Ec Dis Points]]+Points_Table[[#This Row],[ELL Points]]</f>
        <v>2</v>
      </c>
      <c r="M235">
        <f>IFERROR(VLOOKUP(_xlfn.NUMBERVALUE($A235),PKRFP1!$A:$L,12,FALSE),"N/A")</f>
        <v>1</v>
      </c>
      <c r="N235" s="88">
        <f t="shared" si="15"/>
        <v>2</v>
      </c>
      <c r="O235" s="94">
        <f>IFERROR(VLOOKUP(_xlfn.NUMBERVALUE($A235),'% Served'!$A:$L,12,FALSE),"N/A")</f>
        <v>1</v>
      </c>
      <c r="P235" s="90">
        <f>INDEX('Need Points'!$T$21:$T$26,IF(Points_Table[[#This Row],[% Served 3yr Average]]="N/A",6,MATCH(Points_Table[[#This Row],[% Served 3yr Average]],'Need Points'!$S$21:$S$26,1)+1))</f>
        <v>5</v>
      </c>
    </row>
    <row r="236" spans="1:16" x14ac:dyDescent="0.25">
      <c r="A236" t="str">
        <f t="shared" si="14"/>
        <v>241101</v>
      </c>
      <c r="B236" s="68" t="s">
        <v>2311</v>
      </c>
      <c r="C236" s="71" t="s">
        <v>820</v>
      </c>
      <c r="D236" s="69">
        <v>2018</v>
      </c>
      <c r="E236" s="69">
        <v>0</v>
      </c>
      <c r="F236" s="69">
        <v>49</v>
      </c>
      <c r="G236">
        <f>IFERROR(VLOOKUP(_xlfn.NUMBERVALUE($A236),PKRFP1!$A:$I,6,FALSE),"N/A")</f>
        <v>2.734</v>
      </c>
      <c r="H236">
        <f>IFERROR(VLOOKUP(_xlfn.NUMBERVALUE($A236),PKRFP1!$A:$I,5,FALSE),"N/A")</f>
        <v>5</v>
      </c>
      <c r="I236">
        <f>IF(AND(ISNUMBER(Points_Table[[#This Row],[May 2019 NRI]]),ISNUMBER(Points_Table[[#This Row],[2008 NRC]]),OR(H236&lt;=4,G236&gt;=$T$17)),1,0)</f>
        <v>1</v>
      </c>
      <c r="J236">
        <f t="shared" si="12"/>
        <v>0</v>
      </c>
      <c r="K236">
        <f t="shared" si="13"/>
        <v>1</v>
      </c>
      <c r="L236" s="90">
        <f>Points_Table[[#This Row],[Ec Dis Points]]+Points_Table[[#This Row],[ELL Points]]</f>
        <v>1</v>
      </c>
      <c r="M236">
        <f>IFERROR(VLOOKUP(_xlfn.NUMBERVALUE($A236),PKRFP1!$A:$L,12,FALSE),"N/A")</f>
        <v>1</v>
      </c>
      <c r="N236" s="88">
        <f t="shared" si="15"/>
        <v>2</v>
      </c>
      <c r="O236" s="94">
        <f>IFERROR(VLOOKUP(_xlfn.NUMBERVALUE($A236),'% Served'!$A:$L,12,FALSE),"N/A")</f>
        <v>1</v>
      </c>
      <c r="P236" s="90">
        <f>INDEX('Need Points'!$T$21:$T$26,IF(Points_Table[[#This Row],[% Served 3yr Average]]="N/A",6,MATCH(Points_Table[[#This Row],[% Served 3yr Average]],'Need Points'!$S$21:$S$26,1)+1))</f>
        <v>5</v>
      </c>
    </row>
    <row r="237" spans="1:16" x14ac:dyDescent="0.25">
      <c r="A237" t="str">
        <f t="shared" si="14"/>
        <v>241701</v>
      </c>
      <c r="B237" s="68" t="s">
        <v>2312</v>
      </c>
      <c r="C237" s="71" t="s">
        <v>1144</v>
      </c>
      <c r="D237" s="69">
        <v>2018</v>
      </c>
      <c r="E237" s="69">
        <v>2</v>
      </c>
      <c r="F237" s="69">
        <v>45</v>
      </c>
      <c r="G237">
        <f>IFERROR(VLOOKUP(_xlfn.NUMBERVALUE($A237),PKRFP1!$A:$I,6,FALSE),"N/A")</f>
        <v>1.903</v>
      </c>
      <c r="H237">
        <f>IFERROR(VLOOKUP(_xlfn.NUMBERVALUE($A237),PKRFP1!$A:$I,5,FALSE),"N/A")</f>
        <v>5</v>
      </c>
      <c r="I237">
        <f>IF(AND(ISNUMBER(Points_Table[[#This Row],[May 2019 NRI]]),ISNUMBER(Points_Table[[#This Row],[2008 NRC]]),OR(H237&lt;=4,G237&gt;=$T$17)),1,0)</f>
        <v>1</v>
      </c>
      <c r="J237">
        <f t="shared" si="12"/>
        <v>0</v>
      </c>
      <c r="K237">
        <f t="shared" si="13"/>
        <v>1</v>
      </c>
      <c r="L237" s="90">
        <f>Points_Table[[#This Row],[Ec Dis Points]]+Points_Table[[#This Row],[ELL Points]]</f>
        <v>1</v>
      </c>
      <c r="M237">
        <f>IFERROR(VLOOKUP(_xlfn.NUMBERVALUE($A237),PKRFP1!$A:$L,12,FALSE),"N/A")</f>
        <v>1</v>
      </c>
      <c r="N237" s="88">
        <f t="shared" si="15"/>
        <v>2</v>
      </c>
      <c r="O237" s="94" t="str">
        <f>IFERROR(VLOOKUP(_xlfn.NUMBERVALUE($A237),'% Served'!$A:$L,12,FALSE),"N/A")</f>
        <v>N/A</v>
      </c>
      <c r="P237" s="90">
        <f>INDEX('Need Points'!$T$21:$T$26,IF(Points_Table[[#This Row],[% Served 3yr Average]]="N/A",6,MATCH(Points_Table[[#This Row],[% Served 3yr Average]],'Need Points'!$S$21:$S$26,1)+1))</f>
        <v>5</v>
      </c>
    </row>
    <row r="238" spans="1:16" x14ac:dyDescent="0.25">
      <c r="A238" t="str">
        <f t="shared" si="14"/>
        <v>250109</v>
      </c>
      <c r="B238" s="68" t="s">
        <v>2313</v>
      </c>
      <c r="C238" s="71" t="s">
        <v>766</v>
      </c>
      <c r="D238" s="69">
        <v>2018</v>
      </c>
      <c r="E238" s="69">
        <v>0</v>
      </c>
      <c r="F238" s="69">
        <v>59</v>
      </c>
      <c r="G238">
        <f>IFERROR(VLOOKUP(_xlfn.NUMBERVALUE($A238),PKRFP1!$A:$I,6,FALSE),"N/A")</f>
        <v>3.9620000000000002</v>
      </c>
      <c r="H238">
        <f>IFERROR(VLOOKUP(_xlfn.NUMBERVALUE($A238),PKRFP1!$A:$I,5,FALSE),"N/A")</f>
        <v>4</v>
      </c>
      <c r="I238">
        <f>IF(AND(ISNUMBER(Points_Table[[#This Row],[May 2019 NRI]]),ISNUMBER(Points_Table[[#This Row],[2008 NRC]]),OR(H238&lt;=4,G238&gt;=$T$17)),1,0)</f>
        <v>1</v>
      </c>
      <c r="J238">
        <f t="shared" si="12"/>
        <v>0</v>
      </c>
      <c r="K238">
        <f t="shared" si="13"/>
        <v>2</v>
      </c>
      <c r="L238" s="90">
        <f>Points_Table[[#This Row],[Ec Dis Points]]+Points_Table[[#This Row],[ELL Points]]</f>
        <v>2</v>
      </c>
      <c r="M238">
        <f>IFERROR(VLOOKUP(_xlfn.NUMBERVALUE($A238),PKRFP1!$A:$L,12,FALSE),"N/A")</f>
        <v>1</v>
      </c>
      <c r="N238" s="88">
        <f t="shared" si="15"/>
        <v>2</v>
      </c>
      <c r="O238" s="94">
        <f>IFERROR(VLOOKUP(_xlfn.NUMBERVALUE($A238),'% Served'!$A:$L,12,FALSE),"N/A")</f>
        <v>1</v>
      </c>
      <c r="P238" s="90">
        <f>INDEX('Need Points'!$T$21:$T$26,IF(Points_Table[[#This Row],[% Served 3yr Average]]="N/A",6,MATCH(Points_Table[[#This Row],[% Served 3yr Average]],'Need Points'!$S$21:$S$26,1)+1))</f>
        <v>5</v>
      </c>
    </row>
    <row r="239" spans="1:16" x14ac:dyDescent="0.25">
      <c r="A239" t="str">
        <f t="shared" si="14"/>
        <v>250201</v>
      </c>
      <c r="B239" s="68" t="s">
        <v>2314</v>
      </c>
      <c r="C239" s="71" t="s">
        <v>787</v>
      </c>
      <c r="D239" s="69">
        <v>2018</v>
      </c>
      <c r="E239" s="69">
        <v>1</v>
      </c>
      <c r="F239" s="69">
        <v>24</v>
      </c>
      <c r="G239">
        <f>IFERROR(VLOOKUP(_xlfn.NUMBERVALUE($A239),PKRFP1!$A:$I,6,FALSE),"N/A")</f>
        <v>0.60699999999999998</v>
      </c>
      <c r="H239">
        <f>IFERROR(VLOOKUP(_xlfn.NUMBERVALUE($A239),PKRFP1!$A:$I,5,FALSE),"N/A")</f>
        <v>5</v>
      </c>
      <c r="I239">
        <f>IF(AND(ISNUMBER(Points_Table[[#This Row],[May 2019 NRI]]),ISNUMBER(Points_Table[[#This Row],[2008 NRC]]),OR(H239&lt;=4,G239&gt;=$T$17)),1,0)</f>
        <v>0</v>
      </c>
      <c r="J239">
        <f t="shared" si="12"/>
        <v>0</v>
      </c>
      <c r="K239">
        <f t="shared" si="13"/>
        <v>1</v>
      </c>
      <c r="L239" s="90">
        <f>Points_Table[[#This Row],[Ec Dis Points]]+Points_Table[[#This Row],[ELL Points]]</f>
        <v>1</v>
      </c>
      <c r="M239">
        <f>IFERROR(VLOOKUP(_xlfn.NUMBERVALUE($A239),PKRFP1!$A:$L,12,FALSE),"N/A")</f>
        <v>0</v>
      </c>
      <c r="N239" s="88">
        <f t="shared" si="15"/>
        <v>3</v>
      </c>
      <c r="O239" s="94" t="str">
        <f>IFERROR(VLOOKUP(_xlfn.NUMBERVALUE($A239),'% Served'!$A:$L,12,FALSE),"N/A")</f>
        <v>N/A</v>
      </c>
      <c r="P239" s="90">
        <f>INDEX('Need Points'!$T$21:$T$26,IF(Points_Table[[#This Row],[% Served 3yr Average]]="N/A",6,MATCH(Points_Table[[#This Row],[% Served 3yr Average]],'Need Points'!$S$21:$S$26,1)+1))</f>
        <v>5</v>
      </c>
    </row>
    <row r="240" spans="1:16" x14ac:dyDescent="0.25">
      <c r="A240" t="str">
        <f t="shared" si="14"/>
        <v>250301</v>
      </c>
      <c r="B240" s="68" t="s">
        <v>2315</v>
      </c>
      <c r="C240" s="71" t="s">
        <v>826</v>
      </c>
      <c r="D240" s="69">
        <v>2018</v>
      </c>
      <c r="E240" s="69">
        <v>2</v>
      </c>
      <c r="F240" s="69">
        <v>61</v>
      </c>
      <c r="G240">
        <f>IFERROR(VLOOKUP(_xlfn.NUMBERVALUE($A240),PKRFP1!$A:$I,6,FALSE),"N/A")</f>
        <v>2.8050000000000002</v>
      </c>
      <c r="H240">
        <f>IFERROR(VLOOKUP(_xlfn.NUMBERVALUE($A240),PKRFP1!$A:$I,5,FALSE),"N/A")</f>
        <v>4</v>
      </c>
      <c r="I240">
        <f>IF(AND(ISNUMBER(Points_Table[[#This Row],[May 2019 NRI]]),ISNUMBER(Points_Table[[#This Row],[2008 NRC]]),OR(H240&lt;=4,G240&gt;=$T$17)),1,0)</f>
        <v>1</v>
      </c>
      <c r="J240">
        <f t="shared" si="12"/>
        <v>0</v>
      </c>
      <c r="K240">
        <f t="shared" si="13"/>
        <v>2</v>
      </c>
      <c r="L240" s="90">
        <f>Points_Table[[#This Row],[Ec Dis Points]]+Points_Table[[#This Row],[ELL Points]]</f>
        <v>2</v>
      </c>
      <c r="M240">
        <f>IFERROR(VLOOKUP(_xlfn.NUMBERVALUE($A240),PKRFP1!$A:$L,12,FALSE),"N/A")</f>
        <v>1</v>
      </c>
      <c r="N240" s="88">
        <f t="shared" si="15"/>
        <v>2</v>
      </c>
      <c r="O240" s="94" t="str">
        <f>IFERROR(VLOOKUP(_xlfn.NUMBERVALUE($A240),'% Served'!$A:$L,12,FALSE),"N/A")</f>
        <v>N/A</v>
      </c>
      <c r="P240" s="90">
        <f>INDEX('Need Points'!$T$21:$T$26,IF(Points_Table[[#This Row],[% Served 3yr Average]]="N/A",6,MATCH(Points_Table[[#This Row],[% Served 3yr Average]],'Need Points'!$S$21:$S$26,1)+1))</f>
        <v>5</v>
      </c>
    </row>
    <row r="241" spans="1:16" x14ac:dyDescent="0.25">
      <c r="A241" t="str">
        <f t="shared" si="14"/>
        <v>250401</v>
      </c>
      <c r="B241" s="68" t="s">
        <v>2316</v>
      </c>
      <c r="C241" s="71" t="s">
        <v>975</v>
      </c>
      <c r="D241" s="69">
        <v>2018</v>
      </c>
      <c r="E241" s="69">
        <v>0</v>
      </c>
      <c r="F241" s="69">
        <v>59</v>
      </c>
      <c r="G241">
        <f>IFERROR(VLOOKUP(_xlfn.NUMBERVALUE($A241),PKRFP1!$A:$I,6,FALSE),"N/A")</f>
        <v>2.5</v>
      </c>
      <c r="H241">
        <f>IFERROR(VLOOKUP(_xlfn.NUMBERVALUE($A241),PKRFP1!$A:$I,5,FALSE),"N/A")</f>
        <v>4</v>
      </c>
      <c r="I241">
        <f>IF(AND(ISNUMBER(Points_Table[[#This Row],[May 2019 NRI]]),ISNUMBER(Points_Table[[#This Row],[2008 NRC]]),OR(H241&lt;=4,G241&gt;=$T$17)),1,0)</f>
        <v>1</v>
      </c>
      <c r="J241">
        <f t="shared" si="12"/>
        <v>0</v>
      </c>
      <c r="K241">
        <f t="shared" si="13"/>
        <v>2</v>
      </c>
      <c r="L241" s="90">
        <f>Points_Table[[#This Row],[Ec Dis Points]]+Points_Table[[#This Row],[ELL Points]]</f>
        <v>2</v>
      </c>
      <c r="M241">
        <f>IFERROR(VLOOKUP(_xlfn.NUMBERVALUE($A241),PKRFP1!$A:$L,12,FALSE),"N/A")</f>
        <v>1</v>
      </c>
      <c r="N241" s="88">
        <f t="shared" si="15"/>
        <v>2</v>
      </c>
      <c r="O241" s="94">
        <f>IFERROR(VLOOKUP(_xlfn.NUMBERVALUE($A241),'% Served'!$A:$L,12,FALSE),"N/A")</f>
        <v>1</v>
      </c>
      <c r="P241" s="90">
        <f>INDEX('Need Points'!$T$21:$T$26,IF(Points_Table[[#This Row],[% Served 3yr Average]]="N/A",6,MATCH(Points_Table[[#This Row],[% Served 3yr Average]],'Need Points'!$S$21:$S$26,1)+1))</f>
        <v>5</v>
      </c>
    </row>
    <row r="242" spans="1:16" x14ac:dyDescent="0.25">
      <c r="A242" t="str">
        <f t="shared" si="14"/>
        <v>250701</v>
      </c>
      <c r="B242" s="68" t="s">
        <v>2317</v>
      </c>
      <c r="C242" s="71" t="s">
        <v>892</v>
      </c>
      <c r="D242" s="69">
        <v>2018</v>
      </c>
      <c r="E242" s="69">
        <v>2</v>
      </c>
      <c r="F242" s="69">
        <v>35</v>
      </c>
      <c r="G242">
        <f>IFERROR(VLOOKUP(_xlfn.NUMBERVALUE($A242),PKRFP1!$A:$I,6,FALSE),"N/A")</f>
        <v>1.169</v>
      </c>
      <c r="H242">
        <f>IFERROR(VLOOKUP(_xlfn.NUMBERVALUE($A242),PKRFP1!$A:$I,5,FALSE),"N/A")</f>
        <v>5</v>
      </c>
      <c r="I242">
        <f>IF(AND(ISNUMBER(Points_Table[[#This Row],[May 2019 NRI]]),ISNUMBER(Points_Table[[#This Row],[2008 NRC]]),OR(H242&lt;=4,G242&gt;=$T$17)),1,0)</f>
        <v>1</v>
      </c>
      <c r="J242">
        <f t="shared" si="12"/>
        <v>0</v>
      </c>
      <c r="K242">
        <f t="shared" si="13"/>
        <v>1</v>
      </c>
      <c r="L242" s="90">
        <f>Points_Table[[#This Row],[Ec Dis Points]]+Points_Table[[#This Row],[ELL Points]]</f>
        <v>1</v>
      </c>
      <c r="M242">
        <f>IFERROR(VLOOKUP(_xlfn.NUMBERVALUE($A242),PKRFP1!$A:$L,12,FALSE),"N/A")</f>
        <v>1</v>
      </c>
      <c r="N242" s="88">
        <f t="shared" si="15"/>
        <v>2</v>
      </c>
      <c r="O242" s="94">
        <f>IFERROR(VLOOKUP(_xlfn.NUMBERVALUE($A242),'% Served'!$A:$L,12,FALSE),"N/A")</f>
        <v>1</v>
      </c>
      <c r="P242" s="90">
        <f>INDEX('Need Points'!$T$21:$T$26,IF(Points_Table[[#This Row],[% Served 3yr Average]]="N/A",6,MATCH(Points_Table[[#This Row],[% Served 3yr Average]],'Need Points'!$S$21:$S$26,1)+1))</f>
        <v>5</v>
      </c>
    </row>
    <row r="243" spans="1:16" x14ac:dyDescent="0.25">
      <c r="A243" t="str">
        <f t="shared" si="14"/>
        <v>250901</v>
      </c>
      <c r="B243" s="68" t="s">
        <v>2318</v>
      </c>
      <c r="C243" s="71" t="s">
        <v>778</v>
      </c>
      <c r="D243" s="69">
        <v>2018</v>
      </c>
      <c r="E243" s="69">
        <v>1</v>
      </c>
      <c r="F243" s="69">
        <v>62</v>
      </c>
      <c r="G243">
        <f>IFERROR(VLOOKUP(_xlfn.NUMBERVALUE($A243),PKRFP1!$A:$I,6,FALSE),"N/A")</f>
        <v>1.629</v>
      </c>
      <c r="H243">
        <f>IFERROR(VLOOKUP(_xlfn.NUMBERVALUE($A243),PKRFP1!$A:$I,5,FALSE),"N/A")</f>
        <v>5</v>
      </c>
      <c r="I243">
        <f>IF(AND(ISNUMBER(Points_Table[[#This Row],[May 2019 NRI]]),ISNUMBER(Points_Table[[#This Row],[2008 NRC]]),OR(H243&lt;=4,G243&gt;=$T$17)),1,0)</f>
        <v>1</v>
      </c>
      <c r="J243">
        <f t="shared" si="12"/>
        <v>0</v>
      </c>
      <c r="K243">
        <f t="shared" si="13"/>
        <v>2</v>
      </c>
      <c r="L243" s="90">
        <f>Points_Table[[#This Row],[Ec Dis Points]]+Points_Table[[#This Row],[ELL Points]]</f>
        <v>2</v>
      </c>
      <c r="M243">
        <f>IFERROR(VLOOKUP(_xlfn.NUMBERVALUE($A243),PKRFP1!$A:$L,12,FALSE),"N/A")</f>
        <v>1</v>
      </c>
      <c r="N243" s="88">
        <f t="shared" si="15"/>
        <v>2</v>
      </c>
      <c r="O243" s="94">
        <f>IFERROR(VLOOKUP(_xlfn.NUMBERVALUE($A243),'% Served'!$A:$L,12,FALSE),"N/A")</f>
        <v>1</v>
      </c>
      <c r="P243" s="90">
        <f>INDEX('Need Points'!$T$21:$T$26,IF(Points_Table[[#This Row],[% Served 3yr Average]]="N/A",6,MATCH(Points_Table[[#This Row],[% Served 3yr Average]],'Need Points'!$S$21:$S$26,1)+1))</f>
        <v>5</v>
      </c>
    </row>
    <row r="244" spans="1:16" x14ac:dyDescent="0.25">
      <c r="A244" t="str">
        <f t="shared" si="14"/>
        <v>251101</v>
      </c>
      <c r="B244" s="68" t="s">
        <v>2319</v>
      </c>
      <c r="C244" s="71" t="s">
        <v>952</v>
      </c>
      <c r="D244" s="69">
        <v>2018</v>
      </c>
      <c r="E244" s="69">
        <v>1</v>
      </c>
      <c r="F244" s="69">
        <v>54</v>
      </c>
      <c r="G244">
        <f>IFERROR(VLOOKUP(_xlfn.NUMBERVALUE($A244),PKRFP1!$A:$I,6,FALSE),"N/A")</f>
        <v>2.552</v>
      </c>
      <c r="H244">
        <f>IFERROR(VLOOKUP(_xlfn.NUMBERVALUE($A244),PKRFP1!$A:$I,5,FALSE),"N/A")</f>
        <v>4</v>
      </c>
      <c r="I244">
        <f>IF(AND(ISNUMBER(Points_Table[[#This Row],[May 2019 NRI]]),ISNUMBER(Points_Table[[#This Row],[2008 NRC]]),OR(H244&lt;=4,G244&gt;=$T$17)),1,0)</f>
        <v>1</v>
      </c>
      <c r="J244">
        <f t="shared" si="12"/>
        <v>0</v>
      </c>
      <c r="K244">
        <f t="shared" si="13"/>
        <v>2</v>
      </c>
      <c r="L244" s="90">
        <f>Points_Table[[#This Row],[Ec Dis Points]]+Points_Table[[#This Row],[ELL Points]]</f>
        <v>2</v>
      </c>
      <c r="M244">
        <f>IFERROR(VLOOKUP(_xlfn.NUMBERVALUE($A244),PKRFP1!$A:$L,12,FALSE),"N/A")</f>
        <v>1</v>
      </c>
      <c r="N244" s="88">
        <f t="shared" si="15"/>
        <v>2</v>
      </c>
      <c r="O244" s="94">
        <f>IFERROR(VLOOKUP(_xlfn.NUMBERVALUE($A244),'% Served'!$A:$L,12,FALSE),"N/A")</f>
        <v>0.98245614035087714</v>
      </c>
      <c r="P244" s="90">
        <f>INDEX('Need Points'!$T$21:$T$26,IF(Points_Table[[#This Row],[% Served 3yr Average]]="N/A",6,MATCH(Points_Table[[#This Row],[% Served 3yr Average]],'Need Points'!$S$21:$S$26,1)+1))</f>
        <v>5</v>
      </c>
    </row>
    <row r="245" spans="1:16" x14ac:dyDescent="0.25">
      <c r="A245" t="str">
        <f t="shared" si="14"/>
        <v>251400</v>
      </c>
      <c r="B245" s="68" t="s">
        <v>2320</v>
      </c>
      <c r="C245" s="71" t="s">
        <v>1003</v>
      </c>
      <c r="D245" s="69">
        <v>2018</v>
      </c>
      <c r="E245" s="69">
        <v>1</v>
      </c>
      <c r="F245" s="69">
        <v>53</v>
      </c>
      <c r="G245">
        <f>IFERROR(VLOOKUP(_xlfn.NUMBERVALUE($A245),PKRFP1!$A:$I,6,FALSE),"N/A")</f>
        <v>1.615</v>
      </c>
      <c r="H245">
        <f>IFERROR(VLOOKUP(_xlfn.NUMBERVALUE($A245),PKRFP1!$A:$I,5,FALSE),"N/A")</f>
        <v>5</v>
      </c>
      <c r="I245">
        <f>IF(AND(ISNUMBER(Points_Table[[#This Row],[May 2019 NRI]]),ISNUMBER(Points_Table[[#This Row],[2008 NRC]]),OR(H245&lt;=4,G245&gt;=$T$17)),1,0)</f>
        <v>1</v>
      </c>
      <c r="J245">
        <f t="shared" si="12"/>
        <v>0</v>
      </c>
      <c r="K245">
        <f t="shared" si="13"/>
        <v>2</v>
      </c>
      <c r="L245" s="90">
        <f>Points_Table[[#This Row],[Ec Dis Points]]+Points_Table[[#This Row],[ELL Points]]</f>
        <v>2</v>
      </c>
      <c r="M245">
        <f>IFERROR(VLOOKUP(_xlfn.NUMBERVALUE($A245),PKRFP1!$A:$L,12,FALSE),"N/A")</f>
        <v>1</v>
      </c>
      <c r="N245" s="88">
        <f t="shared" si="15"/>
        <v>2</v>
      </c>
      <c r="O245" s="94">
        <f>IFERROR(VLOOKUP(_xlfn.NUMBERVALUE($A245),'% Served'!$A:$L,12,FALSE),"N/A")</f>
        <v>0.87962962962962965</v>
      </c>
      <c r="P245" s="90">
        <f>INDEX('Need Points'!$T$21:$T$26,IF(Points_Table[[#This Row],[% Served 3yr Average]]="N/A",6,MATCH(Points_Table[[#This Row],[% Served 3yr Average]],'Need Points'!$S$21:$S$26,1)+1))</f>
        <v>3</v>
      </c>
    </row>
    <row r="246" spans="1:16" x14ac:dyDescent="0.25">
      <c r="A246" t="str">
        <f t="shared" si="14"/>
        <v>251501</v>
      </c>
      <c r="B246" s="68" t="s">
        <v>2321</v>
      </c>
      <c r="C246" s="71" t="s">
        <v>1089</v>
      </c>
      <c r="D246" s="69">
        <v>2018</v>
      </c>
      <c r="E246" s="69">
        <v>0</v>
      </c>
      <c r="F246" s="69">
        <v>52</v>
      </c>
      <c r="G246">
        <f>IFERROR(VLOOKUP(_xlfn.NUMBERVALUE($A246),PKRFP1!$A:$I,6,FALSE),"N/A")</f>
        <v>3.0790000000000002</v>
      </c>
      <c r="H246">
        <f>IFERROR(VLOOKUP(_xlfn.NUMBERVALUE($A246),PKRFP1!$A:$I,5,FALSE),"N/A")</f>
        <v>5</v>
      </c>
      <c r="I246">
        <f>IF(AND(ISNUMBER(Points_Table[[#This Row],[May 2019 NRI]]),ISNUMBER(Points_Table[[#This Row],[2008 NRC]]),OR(H246&lt;=4,G246&gt;=$T$17)),1,0)</f>
        <v>1</v>
      </c>
      <c r="J246">
        <f t="shared" si="12"/>
        <v>0</v>
      </c>
      <c r="K246">
        <f t="shared" si="13"/>
        <v>2</v>
      </c>
      <c r="L246" s="90">
        <f>Points_Table[[#This Row],[Ec Dis Points]]+Points_Table[[#This Row],[ELL Points]]</f>
        <v>2</v>
      </c>
      <c r="M246">
        <f>IFERROR(VLOOKUP(_xlfn.NUMBERVALUE($A246),PKRFP1!$A:$L,12,FALSE),"N/A")</f>
        <v>1</v>
      </c>
      <c r="N246" s="88">
        <f t="shared" si="15"/>
        <v>2</v>
      </c>
      <c r="O246" s="94">
        <f>IFERROR(VLOOKUP(_xlfn.NUMBERVALUE($A246),'% Served'!$A:$L,12,FALSE),"N/A")</f>
        <v>1</v>
      </c>
      <c r="P246" s="90">
        <f>INDEX('Need Points'!$T$21:$T$26,IF(Points_Table[[#This Row],[% Served 3yr Average]]="N/A",6,MATCH(Points_Table[[#This Row],[% Served 3yr Average]],'Need Points'!$S$21:$S$26,1)+1))</f>
        <v>5</v>
      </c>
    </row>
    <row r="247" spans="1:16" x14ac:dyDescent="0.25">
      <c r="A247" t="str">
        <f t="shared" si="14"/>
        <v>251601</v>
      </c>
      <c r="B247" s="68" t="s">
        <v>2322</v>
      </c>
      <c r="C247" s="71" t="s">
        <v>802</v>
      </c>
      <c r="D247" s="69">
        <v>2018</v>
      </c>
      <c r="E247" s="69">
        <v>0</v>
      </c>
      <c r="F247" s="69">
        <v>41</v>
      </c>
      <c r="G247">
        <f>IFERROR(VLOOKUP(_xlfn.NUMBERVALUE($A247),PKRFP1!$A:$I,6,FALSE),"N/A")</f>
        <v>0.91900000000000004</v>
      </c>
      <c r="H247">
        <f>IFERROR(VLOOKUP(_xlfn.NUMBERVALUE($A247),PKRFP1!$A:$I,5,FALSE),"N/A")</f>
        <v>5</v>
      </c>
      <c r="I247">
        <f>IF(AND(ISNUMBER(Points_Table[[#This Row],[May 2019 NRI]]),ISNUMBER(Points_Table[[#This Row],[2008 NRC]]),OR(H247&lt;=4,G247&gt;=$T$17)),1,0)</f>
        <v>1</v>
      </c>
      <c r="J247">
        <f t="shared" si="12"/>
        <v>0</v>
      </c>
      <c r="K247">
        <f t="shared" si="13"/>
        <v>1</v>
      </c>
      <c r="L247" s="90">
        <f>Points_Table[[#This Row],[Ec Dis Points]]+Points_Table[[#This Row],[ELL Points]]</f>
        <v>1</v>
      </c>
      <c r="M247">
        <f>IFERROR(VLOOKUP(_xlfn.NUMBERVALUE($A247),PKRFP1!$A:$L,12,FALSE),"N/A")</f>
        <v>0</v>
      </c>
      <c r="N247" s="88">
        <f t="shared" si="15"/>
        <v>1</v>
      </c>
      <c r="O247" s="94" t="str">
        <f>IFERROR(VLOOKUP(_xlfn.NUMBERVALUE($A247),'% Served'!$A:$L,12,FALSE),"N/A")</f>
        <v>N/A</v>
      </c>
      <c r="P247" s="90">
        <f>INDEX('Need Points'!$T$21:$T$26,IF(Points_Table[[#This Row],[% Served 3yr Average]]="N/A",6,MATCH(Points_Table[[#This Row],[% Served 3yr Average]],'Need Points'!$S$21:$S$26,1)+1))</f>
        <v>5</v>
      </c>
    </row>
    <row r="248" spans="1:16" x14ac:dyDescent="0.25">
      <c r="A248" t="str">
        <f t="shared" si="14"/>
        <v>260101</v>
      </c>
      <c r="B248" s="68" t="s">
        <v>2323</v>
      </c>
      <c r="C248" s="71" t="s">
        <v>1170</v>
      </c>
      <c r="D248" s="69">
        <v>2018</v>
      </c>
      <c r="E248" s="69">
        <v>4</v>
      </c>
      <c r="F248" s="69">
        <v>18</v>
      </c>
      <c r="G248">
        <f>IFERROR(VLOOKUP(_xlfn.NUMBERVALUE($A248),PKRFP1!$A:$I,6,FALSE),"N/A")</f>
        <v>0.26</v>
      </c>
      <c r="H248">
        <f>IFERROR(VLOOKUP(_xlfn.NUMBERVALUE($A248),PKRFP1!$A:$I,5,FALSE),"N/A")</f>
        <v>6</v>
      </c>
      <c r="I248">
        <f>IF(AND(ISNUMBER(Points_Table[[#This Row],[May 2019 NRI]]),ISNUMBER(Points_Table[[#This Row],[2008 NRC]]),OR(H248&lt;=4,G248&gt;=$T$17)),1,0)</f>
        <v>0</v>
      </c>
      <c r="J248">
        <f t="shared" si="12"/>
        <v>0</v>
      </c>
      <c r="K248">
        <f t="shared" si="13"/>
        <v>1</v>
      </c>
      <c r="L248" s="90">
        <f>Points_Table[[#This Row],[Ec Dis Points]]+Points_Table[[#This Row],[ELL Points]]</f>
        <v>1</v>
      </c>
      <c r="M248">
        <f>IFERROR(VLOOKUP(_xlfn.NUMBERVALUE($A248),PKRFP1!$A:$L,12,FALSE),"N/A")</f>
        <v>0</v>
      </c>
      <c r="N248" s="88">
        <f t="shared" si="15"/>
        <v>3</v>
      </c>
      <c r="O248" s="94" t="str">
        <f>IFERROR(VLOOKUP(_xlfn.NUMBERVALUE($A248),'% Served'!$A:$L,12,FALSE),"N/A")</f>
        <v>N/A</v>
      </c>
      <c r="P248" s="90">
        <f>INDEX('Need Points'!$T$21:$T$26,IF(Points_Table[[#This Row],[% Served 3yr Average]]="N/A",6,MATCH(Points_Table[[#This Row],[% Served 3yr Average]],'Need Points'!$S$21:$S$26,1)+1))</f>
        <v>5</v>
      </c>
    </row>
    <row r="249" spans="1:16" x14ac:dyDescent="0.25">
      <c r="A249" t="str">
        <f t="shared" si="14"/>
        <v>260401</v>
      </c>
      <c r="B249" s="68" t="s">
        <v>2324</v>
      </c>
      <c r="C249" s="71" t="s">
        <v>868</v>
      </c>
      <c r="D249" s="69">
        <v>2018</v>
      </c>
      <c r="E249" s="69">
        <v>5</v>
      </c>
      <c r="F249" s="69">
        <v>49</v>
      </c>
      <c r="G249">
        <f>IFERROR(VLOOKUP(_xlfn.NUMBERVALUE($A249),PKRFP1!$A:$I,6,FALSE),"N/A")</f>
        <v>0.95799999999999996</v>
      </c>
      <c r="H249">
        <f>IFERROR(VLOOKUP(_xlfn.NUMBERVALUE($A249),PKRFP1!$A:$I,5,FALSE),"N/A")</f>
        <v>5</v>
      </c>
      <c r="I249">
        <f>IF(AND(ISNUMBER(Points_Table[[#This Row],[May 2019 NRI]]),ISNUMBER(Points_Table[[#This Row],[2008 NRC]]),OR(H249&lt;=4,G249&gt;=$T$17)),1,0)</f>
        <v>1</v>
      </c>
      <c r="J249">
        <f t="shared" si="12"/>
        <v>1</v>
      </c>
      <c r="K249">
        <f t="shared" si="13"/>
        <v>1</v>
      </c>
      <c r="L249" s="90">
        <f>Points_Table[[#This Row],[Ec Dis Points]]+Points_Table[[#This Row],[ELL Points]]</f>
        <v>2</v>
      </c>
      <c r="M249">
        <f>IFERROR(VLOOKUP(_xlfn.NUMBERVALUE($A249),PKRFP1!$A:$L,12,FALSE),"N/A")</f>
        <v>0</v>
      </c>
      <c r="N249" s="88">
        <f t="shared" si="15"/>
        <v>1</v>
      </c>
      <c r="O249" s="94" t="str">
        <f>IFERROR(VLOOKUP(_xlfn.NUMBERVALUE($A249),'% Served'!$A:$L,12,FALSE),"N/A")</f>
        <v>N/A</v>
      </c>
      <c r="P249" s="90">
        <f>INDEX('Need Points'!$T$21:$T$26,IF(Points_Table[[#This Row],[% Served 3yr Average]]="N/A",6,MATCH(Points_Table[[#This Row],[% Served 3yr Average]],'Need Points'!$S$21:$S$26,1)+1))</f>
        <v>5</v>
      </c>
    </row>
    <row r="250" spans="1:16" x14ac:dyDescent="0.25">
      <c r="A250" t="str">
        <f t="shared" si="14"/>
        <v>260501</v>
      </c>
      <c r="B250" s="68" t="s">
        <v>2325</v>
      </c>
      <c r="C250" s="71" t="s">
        <v>885</v>
      </c>
      <c r="D250" s="69">
        <v>2018</v>
      </c>
      <c r="E250" s="69">
        <v>4</v>
      </c>
      <c r="F250" s="69">
        <v>59</v>
      </c>
      <c r="G250">
        <f>IFERROR(VLOOKUP(_xlfn.NUMBERVALUE($A250),PKRFP1!$A:$I,6,FALSE),"N/A")</f>
        <v>1.095</v>
      </c>
      <c r="H250">
        <f>IFERROR(VLOOKUP(_xlfn.NUMBERVALUE($A250),PKRFP1!$A:$I,5,FALSE),"N/A")</f>
        <v>5</v>
      </c>
      <c r="I250">
        <f>IF(AND(ISNUMBER(Points_Table[[#This Row],[May 2019 NRI]]),ISNUMBER(Points_Table[[#This Row],[2008 NRC]]),OR(H250&lt;=4,G250&gt;=$T$17)),1,0)</f>
        <v>1</v>
      </c>
      <c r="J250">
        <f t="shared" si="12"/>
        <v>0</v>
      </c>
      <c r="K250">
        <f t="shared" si="13"/>
        <v>2</v>
      </c>
      <c r="L250" s="90">
        <f>Points_Table[[#This Row],[Ec Dis Points]]+Points_Table[[#This Row],[ELL Points]]</f>
        <v>2</v>
      </c>
      <c r="M250">
        <f>IFERROR(VLOOKUP(_xlfn.NUMBERVALUE($A250),PKRFP1!$A:$L,12,FALSE),"N/A")</f>
        <v>1</v>
      </c>
      <c r="N250" s="88">
        <f t="shared" si="15"/>
        <v>2</v>
      </c>
      <c r="O250" s="94">
        <f>IFERROR(VLOOKUP(_xlfn.NUMBERVALUE($A250),'% Served'!$A:$L,12,FALSE),"N/A")</f>
        <v>0.98780487804878048</v>
      </c>
      <c r="P250" s="90">
        <f>INDEX('Need Points'!$T$21:$T$26,IF(Points_Table[[#This Row],[% Served 3yr Average]]="N/A",6,MATCH(Points_Table[[#This Row],[% Served 3yr Average]],'Need Points'!$S$21:$S$26,1)+1))</f>
        <v>5</v>
      </c>
    </row>
    <row r="251" spans="1:16" x14ac:dyDescent="0.25">
      <c r="A251" t="str">
        <f t="shared" si="14"/>
        <v>260801</v>
      </c>
      <c r="B251" s="68" t="s">
        <v>2326</v>
      </c>
      <c r="C251" s="71" t="s">
        <v>835</v>
      </c>
      <c r="D251" s="69">
        <v>2018</v>
      </c>
      <c r="E251" s="69">
        <v>5</v>
      </c>
      <c r="F251" s="69">
        <v>61</v>
      </c>
      <c r="G251">
        <f>IFERROR(VLOOKUP(_xlfn.NUMBERVALUE($A251),PKRFP1!$A:$I,6,FALSE),"N/A")</f>
        <v>1.202</v>
      </c>
      <c r="H251">
        <f>IFERROR(VLOOKUP(_xlfn.NUMBERVALUE($A251),PKRFP1!$A:$I,5,FALSE),"N/A")</f>
        <v>5</v>
      </c>
      <c r="I251">
        <f>IF(AND(ISNUMBER(Points_Table[[#This Row],[May 2019 NRI]]),ISNUMBER(Points_Table[[#This Row],[2008 NRC]]),OR(H251&lt;=4,G251&gt;=$T$17)),1,0)</f>
        <v>1</v>
      </c>
      <c r="J251">
        <f t="shared" si="12"/>
        <v>1</v>
      </c>
      <c r="K251">
        <f t="shared" si="13"/>
        <v>2</v>
      </c>
      <c r="L251" s="90">
        <f>Points_Table[[#This Row],[Ec Dis Points]]+Points_Table[[#This Row],[ELL Points]]</f>
        <v>3</v>
      </c>
      <c r="M251">
        <f>IFERROR(VLOOKUP(_xlfn.NUMBERVALUE($A251),PKRFP1!$A:$L,12,FALSE),"N/A")</f>
        <v>1</v>
      </c>
      <c r="N251" s="88">
        <f t="shared" si="15"/>
        <v>2</v>
      </c>
      <c r="O251" s="94">
        <f>IFERROR(VLOOKUP(_xlfn.NUMBERVALUE($A251),'% Served'!$A:$L,12,FALSE),"N/A")</f>
        <v>1</v>
      </c>
      <c r="P251" s="90">
        <f>INDEX('Need Points'!$T$21:$T$26,IF(Points_Table[[#This Row],[% Served 3yr Average]]="N/A",6,MATCH(Points_Table[[#This Row],[% Served 3yr Average]],'Need Points'!$S$21:$S$26,1)+1))</f>
        <v>5</v>
      </c>
    </row>
    <row r="252" spans="1:16" x14ac:dyDescent="0.25">
      <c r="A252" t="str">
        <f t="shared" si="14"/>
        <v>260803</v>
      </c>
      <c r="B252" s="68" t="s">
        <v>2327</v>
      </c>
      <c r="C252" s="71" t="s">
        <v>1403</v>
      </c>
      <c r="D252" s="69">
        <v>2018</v>
      </c>
      <c r="E252" s="69">
        <v>2</v>
      </c>
      <c r="F252" s="69">
        <v>35</v>
      </c>
      <c r="G252">
        <f>IFERROR(VLOOKUP(_xlfn.NUMBERVALUE($A252),PKRFP1!$A:$I,6,FALSE),"N/A")</f>
        <v>0.64600000000000002</v>
      </c>
      <c r="H252">
        <f>IFERROR(VLOOKUP(_xlfn.NUMBERVALUE($A252),PKRFP1!$A:$I,5,FALSE),"N/A")</f>
        <v>5</v>
      </c>
      <c r="I252">
        <f>IF(AND(ISNUMBER(Points_Table[[#This Row],[May 2019 NRI]]),ISNUMBER(Points_Table[[#This Row],[2008 NRC]]),OR(H252&lt;=4,G252&gt;=$T$17)),1,0)</f>
        <v>0</v>
      </c>
      <c r="J252">
        <f t="shared" si="12"/>
        <v>0</v>
      </c>
      <c r="K252">
        <f t="shared" si="13"/>
        <v>1</v>
      </c>
      <c r="L252" s="90">
        <f>Points_Table[[#This Row],[Ec Dis Points]]+Points_Table[[#This Row],[ELL Points]]</f>
        <v>1</v>
      </c>
      <c r="M252">
        <f>IFERROR(VLOOKUP(_xlfn.NUMBERVALUE($A252),PKRFP1!$A:$L,12,FALSE),"N/A")</f>
        <v>0</v>
      </c>
      <c r="N252" s="88">
        <f t="shared" si="15"/>
        <v>3</v>
      </c>
      <c r="O252" s="94" t="str">
        <f>IFERROR(VLOOKUP(_xlfn.NUMBERVALUE($A252),'% Served'!$A:$L,12,FALSE),"N/A")</f>
        <v>N/A</v>
      </c>
      <c r="P252" s="90">
        <f>INDEX('Need Points'!$T$21:$T$26,IF(Points_Table[[#This Row],[% Served 3yr Average]]="N/A",6,MATCH(Points_Table[[#This Row],[% Served 3yr Average]],'Need Points'!$S$21:$S$26,1)+1))</f>
        <v>5</v>
      </c>
    </row>
    <row r="253" spans="1:16" x14ac:dyDescent="0.25">
      <c r="A253" t="str">
        <f t="shared" si="14"/>
        <v>260901</v>
      </c>
      <c r="B253" s="68" t="s">
        <v>2328</v>
      </c>
      <c r="C253" s="71" t="s">
        <v>1245</v>
      </c>
      <c r="D253" s="69">
        <v>2018</v>
      </c>
      <c r="E253" s="69">
        <v>0</v>
      </c>
      <c r="F253" s="69">
        <v>19</v>
      </c>
      <c r="G253">
        <f>IFERROR(VLOOKUP(_xlfn.NUMBERVALUE($A253),PKRFP1!$A:$I,6,FALSE),"N/A")</f>
        <v>0.29599999999999999</v>
      </c>
      <c r="H253">
        <f>IFERROR(VLOOKUP(_xlfn.NUMBERVALUE($A253),PKRFP1!$A:$I,5,FALSE),"N/A")</f>
        <v>5</v>
      </c>
      <c r="I253">
        <f>IF(AND(ISNUMBER(Points_Table[[#This Row],[May 2019 NRI]]),ISNUMBER(Points_Table[[#This Row],[2008 NRC]]),OR(H253&lt;=4,G253&gt;=$T$17)),1,0)</f>
        <v>0</v>
      </c>
      <c r="J253">
        <f t="shared" si="12"/>
        <v>0</v>
      </c>
      <c r="K253">
        <f t="shared" si="13"/>
        <v>1</v>
      </c>
      <c r="L253" s="90">
        <f>Points_Table[[#This Row],[Ec Dis Points]]+Points_Table[[#This Row],[ELL Points]]</f>
        <v>1</v>
      </c>
      <c r="M253">
        <f>IFERROR(VLOOKUP(_xlfn.NUMBERVALUE($A253),PKRFP1!$A:$L,12,FALSE),"N/A")</f>
        <v>1</v>
      </c>
      <c r="N253" s="88">
        <f t="shared" si="15"/>
        <v>3</v>
      </c>
      <c r="O253" s="94">
        <f>IFERROR(VLOOKUP(_xlfn.NUMBERVALUE($A253),'% Served'!$A:$L,12,FALSE),"N/A")</f>
        <v>1</v>
      </c>
      <c r="P253" s="90">
        <f>INDEX('Need Points'!$T$21:$T$26,IF(Points_Table[[#This Row],[% Served 3yr Average]]="N/A",6,MATCH(Points_Table[[#This Row],[% Served 3yr Average]],'Need Points'!$S$21:$S$26,1)+1))</f>
        <v>5</v>
      </c>
    </row>
    <row r="254" spans="1:16" x14ac:dyDescent="0.25">
      <c r="A254" t="str">
        <f t="shared" si="14"/>
        <v>261001</v>
      </c>
      <c r="B254" s="68" t="s">
        <v>2329</v>
      </c>
      <c r="C254" s="71" t="s">
        <v>1372</v>
      </c>
      <c r="D254" s="69">
        <v>2018</v>
      </c>
      <c r="E254" s="69">
        <v>3</v>
      </c>
      <c r="F254" s="69">
        <v>35</v>
      </c>
      <c r="G254">
        <f>IFERROR(VLOOKUP(_xlfn.NUMBERVALUE($A254),PKRFP1!$A:$I,6,FALSE),"N/A")</f>
        <v>0.73</v>
      </c>
      <c r="H254">
        <f>IFERROR(VLOOKUP(_xlfn.NUMBERVALUE($A254),PKRFP1!$A:$I,5,FALSE),"N/A")</f>
        <v>5</v>
      </c>
      <c r="I254">
        <f>IF(AND(ISNUMBER(Points_Table[[#This Row],[May 2019 NRI]]),ISNUMBER(Points_Table[[#This Row],[2008 NRC]]),OR(H254&lt;=4,G254&gt;=$T$17)),1,0)</f>
        <v>0</v>
      </c>
      <c r="J254">
        <f t="shared" si="12"/>
        <v>0</v>
      </c>
      <c r="K254">
        <f t="shared" si="13"/>
        <v>1</v>
      </c>
      <c r="L254" s="90">
        <f>Points_Table[[#This Row],[Ec Dis Points]]+Points_Table[[#This Row],[ELL Points]]</f>
        <v>1</v>
      </c>
      <c r="M254">
        <f>IFERROR(VLOOKUP(_xlfn.NUMBERVALUE($A254),PKRFP1!$A:$L,12,FALSE),"N/A")</f>
        <v>0</v>
      </c>
      <c r="N254" s="88">
        <f t="shared" si="15"/>
        <v>3</v>
      </c>
      <c r="O254" s="94" t="str">
        <f>IFERROR(VLOOKUP(_xlfn.NUMBERVALUE($A254),'% Served'!$A:$L,12,FALSE),"N/A")</f>
        <v>N/A</v>
      </c>
      <c r="P254" s="90">
        <f>INDEX('Need Points'!$T$21:$T$26,IF(Points_Table[[#This Row],[% Served 3yr Average]]="N/A",6,MATCH(Points_Table[[#This Row],[% Served 3yr Average]],'Need Points'!$S$21:$S$26,1)+1))</f>
        <v>5</v>
      </c>
    </row>
    <row r="255" spans="1:16" x14ac:dyDescent="0.25">
      <c r="A255" t="str">
        <f t="shared" si="14"/>
        <v>261101</v>
      </c>
      <c r="B255" s="68" t="s">
        <v>2330</v>
      </c>
      <c r="C255" s="71" t="s">
        <v>1244</v>
      </c>
      <c r="D255" s="69">
        <v>2018</v>
      </c>
      <c r="E255" s="69">
        <v>1</v>
      </c>
      <c r="F255" s="69">
        <v>28</v>
      </c>
      <c r="G255">
        <f>IFERROR(VLOOKUP(_xlfn.NUMBERVALUE($A255),PKRFP1!$A:$I,6,FALSE),"N/A")</f>
        <v>0.60099999999999998</v>
      </c>
      <c r="H255">
        <f>IFERROR(VLOOKUP(_xlfn.NUMBERVALUE($A255),PKRFP1!$A:$I,5,FALSE),"N/A")</f>
        <v>5</v>
      </c>
      <c r="I255">
        <f>IF(AND(ISNUMBER(Points_Table[[#This Row],[May 2019 NRI]]),ISNUMBER(Points_Table[[#This Row],[2008 NRC]]),OR(H255&lt;=4,G255&gt;=$T$17)),1,0)</f>
        <v>0</v>
      </c>
      <c r="J255">
        <f t="shared" si="12"/>
        <v>0</v>
      </c>
      <c r="K255">
        <f t="shared" si="13"/>
        <v>1</v>
      </c>
      <c r="L255" s="90">
        <f>Points_Table[[#This Row],[Ec Dis Points]]+Points_Table[[#This Row],[ELL Points]]</f>
        <v>1</v>
      </c>
      <c r="M255">
        <f>IFERROR(VLOOKUP(_xlfn.NUMBERVALUE($A255),PKRFP1!$A:$L,12,FALSE),"N/A")</f>
        <v>1</v>
      </c>
      <c r="N255" s="88">
        <f t="shared" si="15"/>
        <v>3</v>
      </c>
      <c r="O255" s="94">
        <f>IFERROR(VLOOKUP(_xlfn.NUMBERVALUE($A255),'% Served'!$A:$L,12,FALSE),"N/A")</f>
        <v>1</v>
      </c>
      <c r="P255" s="90">
        <f>INDEX('Need Points'!$T$21:$T$26,IF(Points_Table[[#This Row],[% Served 3yr Average]]="N/A",6,MATCH(Points_Table[[#This Row],[% Served 3yr Average]],'Need Points'!$S$21:$S$26,1)+1))</f>
        <v>5</v>
      </c>
    </row>
    <row r="256" spans="1:16" x14ac:dyDescent="0.25">
      <c r="A256" t="str">
        <f t="shared" si="14"/>
        <v>261201</v>
      </c>
      <c r="B256" s="68" t="s">
        <v>2331</v>
      </c>
      <c r="C256" s="71" t="s">
        <v>1324</v>
      </c>
      <c r="D256" s="69">
        <v>2018</v>
      </c>
      <c r="E256" s="69">
        <v>2</v>
      </c>
      <c r="F256" s="69">
        <v>20</v>
      </c>
      <c r="G256">
        <f>IFERROR(VLOOKUP(_xlfn.NUMBERVALUE($A256),PKRFP1!$A:$I,6,FALSE),"N/A")</f>
        <v>0.27400000000000002</v>
      </c>
      <c r="H256">
        <f>IFERROR(VLOOKUP(_xlfn.NUMBERVALUE($A256),PKRFP1!$A:$I,5,FALSE),"N/A")</f>
        <v>5</v>
      </c>
      <c r="I256">
        <f>IF(AND(ISNUMBER(Points_Table[[#This Row],[May 2019 NRI]]),ISNUMBER(Points_Table[[#This Row],[2008 NRC]]),OR(H256&lt;=4,G256&gt;=$T$17)),1,0)</f>
        <v>0</v>
      </c>
      <c r="J256">
        <f t="shared" si="12"/>
        <v>0</v>
      </c>
      <c r="K256">
        <f t="shared" si="13"/>
        <v>1</v>
      </c>
      <c r="L256" s="90">
        <f>Points_Table[[#This Row],[Ec Dis Points]]+Points_Table[[#This Row],[ELL Points]]</f>
        <v>1</v>
      </c>
      <c r="M256">
        <f>IFERROR(VLOOKUP(_xlfn.NUMBERVALUE($A256),PKRFP1!$A:$L,12,FALSE),"N/A")</f>
        <v>0</v>
      </c>
      <c r="N256" s="88">
        <f t="shared" si="15"/>
        <v>3</v>
      </c>
      <c r="O256" s="94" t="str">
        <f>IFERROR(VLOOKUP(_xlfn.NUMBERVALUE($A256),'% Served'!$A:$L,12,FALSE),"N/A")</f>
        <v>N/A</v>
      </c>
      <c r="P256" s="90">
        <f>INDEX('Need Points'!$T$21:$T$26,IF(Points_Table[[#This Row],[% Served 3yr Average]]="N/A",6,MATCH(Points_Table[[#This Row],[% Served 3yr Average]],'Need Points'!$S$21:$S$26,1)+1))</f>
        <v>5</v>
      </c>
    </row>
    <row r="257" spans="1:16" x14ac:dyDescent="0.25">
      <c r="A257" t="str">
        <f t="shared" si="14"/>
        <v>261301</v>
      </c>
      <c r="B257" s="68" t="s">
        <v>2332</v>
      </c>
      <c r="C257" s="71" t="s">
        <v>1208</v>
      </c>
      <c r="D257" s="69">
        <v>2018</v>
      </c>
      <c r="E257" s="69">
        <v>2</v>
      </c>
      <c r="F257" s="69">
        <v>22</v>
      </c>
      <c r="G257">
        <f>IFERROR(VLOOKUP(_xlfn.NUMBERVALUE($A257),PKRFP1!$A:$I,6,FALSE),"N/A")</f>
        <v>0.36599999999999999</v>
      </c>
      <c r="H257">
        <f>IFERROR(VLOOKUP(_xlfn.NUMBERVALUE($A257),PKRFP1!$A:$I,5,FALSE),"N/A")</f>
        <v>5</v>
      </c>
      <c r="I257">
        <f>IF(AND(ISNUMBER(Points_Table[[#This Row],[May 2019 NRI]]),ISNUMBER(Points_Table[[#This Row],[2008 NRC]]),OR(H257&lt;=4,G257&gt;=$T$17)),1,0)</f>
        <v>0</v>
      </c>
      <c r="J257">
        <f t="shared" si="12"/>
        <v>0</v>
      </c>
      <c r="K257">
        <f t="shared" si="13"/>
        <v>1</v>
      </c>
      <c r="L257" s="90">
        <f>Points_Table[[#This Row],[Ec Dis Points]]+Points_Table[[#This Row],[ELL Points]]</f>
        <v>1</v>
      </c>
      <c r="M257">
        <f>IFERROR(VLOOKUP(_xlfn.NUMBERVALUE($A257),PKRFP1!$A:$L,12,FALSE),"N/A")</f>
        <v>0</v>
      </c>
      <c r="N257" s="88">
        <f t="shared" si="15"/>
        <v>3</v>
      </c>
      <c r="O257" s="94" t="str">
        <f>IFERROR(VLOOKUP(_xlfn.NUMBERVALUE($A257),'% Served'!$A:$L,12,FALSE),"N/A")</f>
        <v>N/A</v>
      </c>
      <c r="P257" s="90">
        <f>INDEX('Need Points'!$T$21:$T$26,IF(Points_Table[[#This Row],[% Served 3yr Average]]="N/A",6,MATCH(Points_Table[[#This Row],[% Served 3yr Average]],'Need Points'!$S$21:$S$26,1)+1))</f>
        <v>5</v>
      </c>
    </row>
    <row r="258" spans="1:16" x14ac:dyDescent="0.25">
      <c r="A258" t="str">
        <f t="shared" si="14"/>
        <v>261313</v>
      </c>
      <c r="B258" s="68" t="s">
        <v>2333</v>
      </c>
      <c r="C258" s="71" t="s">
        <v>837</v>
      </c>
      <c r="D258" s="69">
        <v>2018</v>
      </c>
      <c r="E258" s="69">
        <v>2</v>
      </c>
      <c r="F258" s="69">
        <v>57</v>
      </c>
      <c r="G258">
        <f>IFERROR(VLOOKUP(_xlfn.NUMBERVALUE($A258),PKRFP1!$A:$I,6,FALSE),"N/A")</f>
        <v>0.91</v>
      </c>
      <c r="H258">
        <f>IFERROR(VLOOKUP(_xlfn.NUMBERVALUE($A258),PKRFP1!$A:$I,5,FALSE),"N/A")</f>
        <v>5</v>
      </c>
      <c r="I258">
        <f>IF(AND(ISNUMBER(Points_Table[[#This Row],[May 2019 NRI]]),ISNUMBER(Points_Table[[#This Row],[2008 NRC]]),OR(H258&lt;=4,G258&gt;=$T$17)),1,0)</f>
        <v>1</v>
      </c>
      <c r="J258">
        <f t="shared" si="12"/>
        <v>0</v>
      </c>
      <c r="K258">
        <f t="shared" si="13"/>
        <v>2</v>
      </c>
      <c r="L258" s="90">
        <f>Points_Table[[#This Row],[Ec Dis Points]]+Points_Table[[#This Row],[ELL Points]]</f>
        <v>2</v>
      </c>
      <c r="M258">
        <f>IFERROR(VLOOKUP(_xlfn.NUMBERVALUE($A258),PKRFP1!$A:$L,12,FALSE),"N/A")</f>
        <v>1</v>
      </c>
      <c r="N258" s="88">
        <f t="shared" si="15"/>
        <v>2</v>
      </c>
      <c r="O258" s="94">
        <f>IFERROR(VLOOKUP(_xlfn.NUMBERVALUE($A258),'% Served'!$A:$L,12,FALSE),"N/A")</f>
        <v>1</v>
      </c>
      <c r="P258" s="90">
        <f>INDEX('Need Points'!$T$21:$T$26,IF(Points_Table[[#This Row],[% Served 3yr Average]]="N/A",6,MATCH(Points_Table[[#This Row],[% Served 3yr Average]],'Need Points'!$S$21:$S$26,1)+1))</f>
        <v>5</v>
      </c>
    </row>
    <row r="259" spans="1:16" x14ac:dyDescent="0.25">
      <c r="A259" t="str">
        <f t="shared" si="14"/>
        <v>261401</v>
      </c>
      <c r="B259" s="68" t="s">
        <v>2334</v>
      </c>
      <c r="C259" s="71" t="s">
        <v>1326</v>
      </c>
      <c r="D259" s="69">
        <v>2018</v>
      </c>
      <c r="E259" s="69">
        <v>1</v>
      </c>
      <c r="F259" s="69">
        <v>3</v>
      </c>
      <c r="G259">
        <f>IFERROR(VLOOKUP(_xlfn.NUMBERVALUE($A259),PKRFP1!$A:$I,6,FALSE),"N/A")</f>
        <v>5.2999999999999999E-2</v>
      </c>
      <c r="H259">
        <f>IFERROR(VLOOKUP(_xlfn.NUMBERVALUE($A259),PKRFP1!$A:$I,5,FALSE),"N/A")</f>
        <v>6</v>
      </c>
      <c r="I259">
        <f>IF(AND(ISNUMBER(Points_Table[[#This Row],[May 2019 NRI]]),ISNUMBER(Points_Table[[#This Row],[2008 NRC]]),OR(H259&lt;=4,G259&gt;=$T$17)),1,0)</f>
        <v>0</v>
      </c>
      <c r="J259">
        <f t="shared" ref="J259:J322" si="16">INDEX($T$5:$T$8,MATCH(E259,$S$5:$S$8,1)+1)</f>
        <v>0</v>
      </c>
      <c r="K259">
        <f t="shared" ref="K259:K322" si="17">INDEX($T$12:$T$15,MATCH(F259,$S$12:$S$15,1)+1)</f>
        <v>1</v>
      </c>
      <c r="L259" s="90">
        <f>Points_Table[[#This Row],[Ec Dis Points]]+Points_Table[[#This Row],[ELL Points]]</f>
        <v>1</v>
      </c>
      <c r="M259">
        <f>IFERROR(VLOOKUP(_xlfn.NUMBERVALUE($A259),PKRFP1!$A:$L,12,FALSE),"N/A")</f>
        <v>0</v>
      </c>
      <c r="N259" s="88">
        <f t="shared" si="15"/>
        <v>3</v>
      </c>
      <c r="O259" s="94" t="str">
        <f>IFERROR(VLOOKUP(_xlfn.NUMBERVALUE($A259),'% Served'!$A:$L,12,FALSE),"N/A")</f>
        <v>N/A</v>
      </c>
      <c r="P259" s="90">
        <f>INDEX('Need Points'!$T$21:$T$26,IF(Points_Table[[#This Row],[% Served 3yr Average]]="N/A",6,MATCH(Points_Table[[#This Row],[% Served 3yr Average]],'Need Points'!$S$21:$S$26,1)+1))</f>
        <v>5</v>
      </c>
    </row>
    <row r="260" spans="1:16" x14ac:dyDescent="0.25">
      <c r="A260" t="str">
        <f t="shared" ref="A260:A323" si="18">LEFT(B260,6)</f>
        <v>261501</v>
      </c>
      <c r="B260" s="68" t="s">
        <v>2335</v>
      </c>
      <c r="C260" s="71" t="s">
        <v>1181</v>
      </c>
      <c r="D260" s="69">
        <v>2018</v>
      </c>
      <c r="E260" s="69">
        <v>1</v>
      </c>
      <c r="F260" s="69">
        <v>33</v>
      </c>
      <c r="G260">
        <f>IFERROR(VLOOKUP(_xlfn.NUMBERVALUE($A260),PKRFP1!$A:$I,6,FALSE),"N/A")</f>
        <v>0.63700000000000001</v>
      </c>
      <c r="H260">
        <f>IFERROR(VLOOKUP(_xlfn.NUMBERVALUE($A260),PKRFP1!$A:$I,5,FALSE),"N/A")</f>
        <v>5</v>
      </c>
      <c r="I260">
        <f>IF(AND(ISNUMBER(Points_Table[[#This Row],[May 2019 NRI]]),ISNUMBER(Points_Table[[#This Row],[2008 NRC]]),OR(H260&lt;=4,G260&gt;=$T$17)),1,0)</f>
        <v>0</v>
      </c>
      <c r="J260">
        <f t="shared" si="16"/>
        <v>0</v>
      </c>
      <c r="K260">
        <f t="shared" si="17"/>
        <v>1</v>
      </c>
      <c r="L260" s="90">
        <f>Points_Table[[#This Row],[Ec Dis Points]]+Points_Table[[#This Row],[ELL Points]]</f>
        <v>1</v>
      </c>
      <c r="M260">
        <f>IFERROR(VLOOKUP(_xlfn.NUMBERVALUE($A260),PKRFP1!$A:$L,12,FALSE),"N/A")</f>
        <v>0</v>
      </c>
      <c r="N260" s="88">
        <f t="shared" ref="N260:N323" si="19">IF(AND(M260=0,I260=1),1,IF(I260=1,2,3))</f>
        <v>3</v>
      </c>
      <c r="O260" s="94" t="str">
        <f>IFERROR(VLOOKUP(_xlfn.NUMBERVALUE($A260),'% Served'!$A:$L,12,FALSE),"N/A")</f>
        <v>N/A</v>
      </c>
      <c r="P260" s="90">
        <f>INDEX('Need Points'!$T$21:$T$26,IF(Points_Table[[#This Row],[% Served 3yr Average]]="N/A",6,MATCH(Points_Table[[#This Row],[% Served 3yr Average]],'Need Points'!$S$21:$S$26,1)+1))</f>
        <v>5</v>
      </c>
    </row>
    <row r="261" spans="1:16" x14ac:dyDescent="0.25">
      <c r="A261" t="str">
        <f t="shared" si="18"/>
        <v>261600</v>
      </c>
      <c r="B261" s="68" t="s">
        <v>2336</v>
      </c>
      <c r="C261" s="71" t="s">
        <v>1046</v>
      </c>
      <c r="D261" s="69">
        <v>2018</v>
      </c>
      <c r="E261" s="69">
        <v>15</v>
      </c>
      <c r="F261" s="69">
        <v>91</v>
      </c>
      <c r="G261">
        <f>IFERROR(VLOOKUP(_xlfn.NUMBERVALUE($A261),PKRFP1!$A:$I,6,FALSE),"N/A")</f>
        <v>5.367</v>
      </c>
      <c r="H261">
        <f>IFERROR(VLOOKUP(_xlfn.NUMBERVALUE($A261),PKRFP1!$A:$I,5,FALSE),"N/A")</f>
        <v>2</v>
      </c>
      <c r="I261">
        <f>IF(AND(ISNUMBER(Points_Table[[#This Row],[May 2019 NRI]]),ISNUMBER(Points_Table[[#This Row],[2008 NRC]]),OR(H261&lt;=4,G261&gt;=$T$17)),1,0)</f>
        <v>1</v>
      </c>
      <c r="J261">
        <f t="shared" si="16"/>
        <v>2</v>
      </c>
      <c r="K261">
        <f t="shared" si="17"/>
        <v>3</v>
      </c>
      <c r="L261" s="90">
        <f>Points_Table[[#This Row],[Ec Dis Points]]+Points_Table[[#This Row],[ELL Points]]</f>
        <v>5</v>
      </c>
      <c r="M261">
        <f>IFERROR(VLOOKUP(_xlfn.NUMBERVALUE($A261),PKRFP1!$A:$L,12,FALSE),"N/A")</f>
        <v>1</v>
      </c>
      <c r="N261" s="88">
        <f t="shared" si="19"/>
        <v>2</v>
      </c>
      <c r="O261" s="94">
        <f>IFERROR(VLOOKUP(_xlfn.NUMBERVALUE($A261),'% Served'!$A:$L,12,FALSE),"N/A")</f>
        <v>1</v>
      </c>
      <c r="P261" s="90">
        <f>INDEX('Need Points'!$T$21:$T$26,IF(Points_Table[[#This Row],[% Served 3yr Average]]="N/A",6,MATCH(Points_Table[[#This Row],[% Served 3yr Average]],'Need Points'!$S$21:$S$26,1)+1))</f>
        <v>5</v>
      </c>
    </row>
    <row r="262" spans="1:16" x14ac:dyDescent="0.25">
      <c r="A262" t="str">
        <f t="shared" si="18"/>
        <v>261701</v>
      </c>
      <c r="B262" s="68" t="s">
        <v>2337</v>
      </c>
      <c r="C262" s="71" t="s">
        <v>1345</v>
      </c>
      <c r="D262" s="69">
        <v>2018</v>
      </c>
      <c r="E262" s="69">
        <v>6</v>
      </c>
      <c r="F262" s="69">
        <v>43</v>
      </c>
      <c r="G262">
        <f>IFERROR(VLOOKUP(_xlfn.NUMBERVALUE($A262),PKRFP1!$A:$I,6,FALSE),"N/A")</f>
        <v>0.67300000000000004</v>
      </c>
      <c r="H262">
        <f>IFERROR(VLOOKUP(_xlfn.NUMBERVALUE($A262),PKRFP1!$A:$I,5,FALSE),"N/A")</f>
        <v>5</v>
      </c>
      <c r="I262">
        <f>IF(AND(ISNUMBER(Points_Table[[#This Row],[May 2019 NRI]]),ISNUMBER(Points_Table[[#This Row],[2008 NRC]]),OR(H262&lt;=4,G262&gt;=$T$17)),1,0)</f>
        <v>0</v>
      </c>
      <c r="J262">
        <f t="shared" si="16"/>
        <v>1</v>
      </c>
      <c r="K262">
        <f t="shared" si="17"/>
        <v>1</v>
      </c>
      <c r="L262" s="90">
        <f>Points_Table[[#This Row],[Ec Dis Points]]+Points_Table[[#This Row],[ELL Points]]</f>
        <v>2</v>
      </c>
      <c r="M262">
        <f>IFERROR(VLOOKUP(_xlfn.NUMBERVALUE($A262),PKRFP1!$A:$L,12,FALSE),"N/A")</f>
        <v>1</v>
      </c>
      <c r="N262" s="88">
        <f t="shared" si="19"/>
        <v>3</v>
      </c>
      <c r="O262" s="94">
        <f>IFERROR(VLOOKUP(_xlfn.NUMBERVALUE($A262),'% Served'!$A:$L,12,FALSE),"N/A")</f>
        <v>1</v>
      </c>
      <c r="P262" s="90">
        <f>INDEX('Need Points'!$T$21:$T$26,IF(Points_Table[[#This Row],[% Served 3yr Average]]="N/A",6,MATCH(Points_Table[[#This Row],[% Served 3yr Average]],'Need Points'!$S$21:$S$26,1)+1))</f>
        <v>5</v>
      </c>
    </row>
    <row r="263" spans="1:16" x14ac:dyDescent="0.25">
      <c r="A263" t="str">
        <f t="shared" si="18"/>
        <v>261801</v>
      </c>
      <c r="B263" s="68" t="s">
        <v>2338</v>
      </c>
      <c r="C263" s="71" t="s">
        <v>764</v>
      </c>
      <c r="D263" s="69">
        <v>2018</v>
      </c>
      <c r="E263" s="69">
        <v>2</v>
      </c>
      <c r="F263" s="69">
        <v>45</v>
      </c>
      <c r="G263">
        <f>IFERROR(VLOOKUP(_xlfn.NUMBERVALUE($A263),PKRFP1!$A:$I,6,FALSE),"N/A")</f>
        <v>1.1419999999999999</v>
      </c>
      <c r="H263">
        <f>IFERROR(VLOOKUP(_xlfn.NUMBERVALUE($A263),PKRFP1!$A:$I,5,FALSE),"N/A")</f>
        <v>5</v>
      </c>
      <c r="I263">
        <f>IF(AND(ISNUMBER(Points_Table[[#This Row],[May 2019 NRI]]),ISNUMBER(Points_Table[[#This Row],[2008 NRC]]),OR(H263&lt;=4,G263&gt;=$T$17)),1,0)</f>
        <v>1</v>
      </c>
      <c r="J263">
        <f t="shared" si="16"/>
        <v>0</v>
      </c>
      <c r="K263">
        <f t="shared" si="17"/>
        <v>1</v>
      </c>
      <c r="L263" s="90">
        <f>Points_Table[[#This Row],[Ec Dis Points]]+Points_Table[[#This Row],[ELL Points]]</f>
        <v>1</v>
      </c>
      <c r="M263">
        <f>IFERROR(VLOOKUP(_xlfn.NUMBERVALUE($A263),PKRFP1!$A:$L,12,FALSE),"N/A")</f>
        <v>1</v>
      </c>
      <c r="N263" s="88">
        <f t="shared" si="19"/>
        <v>2</v>
      </c>
      <c r="O263" s="94">
        <f>IFERROR(VLOOKUP(_xlfn.NUMBERVALUE($A263),'% Served'!$A:$L,12,FALSE),"N/A")</f>
        <v>0.98730158730158735</v>
      </c>
      <c r="P263" s="90">
        <f>INDEX('Need Points'!$T$21:$T$26,IF(Points_Table[[#This Row],[% Served 3yr Average]]="N/A",6,MATCH(Points_Table[[#This Row],[% Served 3yr Average]],'Need Points'!$S$21:$S$26,1)+1))</f>
        <v>5</v>
      </c>
    </row>
    <row r="264" spans="1:16" x14ac:dyDescent="0.25">
      <c r="A264" t="str">
        <f t="shared" si="18"/>
        <v>261901</v>
      </c>
      <c r="B264" s="68" t="s">
        <v>2339</v>
      </c>
      <c r="C264" s="71" t="s">
        <v>1398</v>
      </c>
      <c r="D264" s="69">
        <v>2018</v>
      </c>
      <c r="E264" s="69">
        <v>2</v>
      </c>
      <c r="F264" s="69">
        <v>23</v>
      </c>
      <c r="G264">
        <f>IFERROR(VLOOKUP(_xlfn.NUMBERVALUE($A264),PKRFP1!$A:$I,6,FALSE),"N/A")</f>
        <v>0.29199999999999998</v>
      </c>
      <c r="H264">
        <f>IFERROR(VLOOKUP(_xlfn.NUMBERVALUE($A264),PKRFP1!$A:$I,5,FALSE),"N/A")</f>
        <v>5</v>
      </c>
      <c r="I264">
        <f>IF(AND(ISNUMBER(Points_Table[[#This Row],[May 2019 NRI]]),ISNUMBER(Points_Table[[#This Row],[2008 NRC]]),OR(H264&lt;=4,G264&gt;=$T$17)),1,0)</f>
        <v>0</v>
      </c>
      <c r="J264">
        <f t="shared" si="16"/>
        <v>0</v>
      </c>
      <c r="K264">
        <f t="shared" si="17"/>
        <v>1</v>
      </c>
      <c r="L264" s="90">
        <f>Points_Table[[#This Row],[Ec Dis Points]]+Points_Table[[#This Row],[ELL Points]]</f>
        <v>1</v>
      </c>
      <c r="M264">
        <f>IFERROR(VLOOKUP(_xlfn.NUMBERVALUE($A264),PKRFP1!$A:$L,12,FALSE),"N/A")</f>
        <v>1</v>
      </c>
      <c r="N264" s="88">
        <f t="shared" si="19"/>
        <v>3</v>
      </c>
      <c r="O264" s="94">
        <f>IFERROR(VLOOKUP(_xlfn.NUMBERVALUE($A264),'% Served'!$A:$L,12,FALSE),"N/A")</f>
        <v>1</v>
      </c>
      <c r="P264" s="90">
        <f>INDEX('Need Points'!$T$21:$T$26,IF(Points_Table[[#This Row],[% Served 3yr Average]]="N/A",6,MATCH(Points_Table[[#This Row],[% Served 3yr Average]],'Need Points'!$S$21:$S$26,1)+1))</f>
        <v>5</v>
      </c>
    </row>
    <row r="265" spans="1:16" x14ac:dyDescent="0.25">
      <c r="A265" t="str">
        <f t="shared" si="18"/>
        <v>262001</v>
      </c>
      <c r="B265" s="68" t="s">
        <v>2340</v>
      </c>
      <c r="C265" s="71" t="s">
        <v>1130</v>
      </c>
      <c r="D265" s="69">
        <v>2018</v>
      </c>
      <c r="E265" s="69">
        <v>1</v>
      </c>
      <c r="F265" s="69">
        <v>48</v>
      </c>
      <c r="G265">
        <f>IFERROR(VLOOKUP(_xlfn.NUMBERVALUE($A265),PKRFP1!$A:$I,6,FALSE),"N/A")</f>
        <v>0.94899999999999995</v>
      </c>
      <c r="H265">
        <f>IFERROR(VLOOKUP(_xlfn.NUMBERVALUE($A265),PKRFP1!$A:$I,5,FALSE),"N/A")</f>
        <v>5</v>
      </c>
      <c r="I265">
        <f>IF(AND(ISNUMBER(Points_Table[[#This Row],[May 2019 NRI]]),ISNUMBER(Points_Table[[#This Row],[2008 NRC]]),OR(H265&lt;=4,G265&gt;=$T$17)),1,0)</f>
        <v>1</v>
      </c>
      <c r="J265">
        <f t="shared" si="16"/>
        <v>0</v>
      </c>
      <c r="K265">
        <f t="shared" si="17"/>
        <v>1</v>
      </c>
      <c r="L265" s="90">
        <f>Points_Table[[#This Row],[Ec Dis Points]]+Points_Table[[#This Row],[ELL Points]]</f>
        <v>1</v>
      </c>
      <c r="M265">
        <f>IFERROR(VLOOKUP(_xlfn.NUMBERVALUE($A265),PKRFP1!$A:$L,12,FALSE),"N/A")</f>
        <v>0</v>
      </c>
      <c r="N265" s="88">
        <f t="shared" si="19"/>
        <v>1</v>
      </c>
      <c r="O265" s="94" t="str">
        <f>IFERROR(VLOOKUP(_xlfn.NUMBERVALUE($A265),'% Served'!$A:$L,12,FALSE),"N/A")</f>
        <v>N/A</v>
      </c>
      <c r="P265" s="90">
        <f>INDEX('Need Points'!$T$21:$T$26,IF(Points_Table[[#This Row],[% Served 3yr Average]]="N/A",6,MATCH(Points_Table[[#This Row],[% Served 3yr Average]],'Need Points'!$S$21:$S$26,1)+1))</f>
        <v>5</v>
      </c>
    </row>
    <row r="266" spans="1:16" x14ac:dyDescent="0.25">
      <c r="A266" t="str">
        <f t="shared" si="18"/>
        <v>270100</v>
      </c>
      <c r="B266" s="68" t="s">
        <v>2341</v>
      </c>
      <c r="C266" s="71" t="s">
        <v>736</v>
      </c>
      <c r="D266" s="69">
        <v>2018</v>
      </c>
      <c r="E266" s="69">
        <v>6</v>
      </c>
      <c r="F266" s="69">
        <v>73</v>
      </c>
      <c r="G266">
        <f>IFERROR(VLOOKUP(_xlfn.NUMBERVALUE($A266),PKRFP1!$A:$I,6,FALSE),"N/A")</f>
        <v>2.4630000000000001</v>
      </c>
      <c r="H266">
        <f>IFERROR(VLOOKUP(_xlfn.NUMBERVALUE($A266),PKRFP1!$A:$I,5,FALSE),"N/A")</f>
        <v>4</v>
      </c>
      <c r="I266">
        <f>IF(AND(ISNUMBER(Points_Table[[#This Row],[May 2019 NRI]]),ISNUMBER(Points_Table[[#This Row],[2008 NRC]]),OR(H266&lt;=4,G266&gt;=$T$17)),1,0)</f>
        <v>1</v>
      </c>
      <c r="J266">
        <f t="shared" si="16"/>
        <v>1</v>
      </c>
      <c r="K266">
        <f t="shared" si="17"/>
        <v>2</v>
      </c>
      <c r="L266" s="90">
        <f>Points_Table[[#This Row],[Ec Dis Points]]+Points_Table[[#This Row],[ELL Points]]</f>
        <v>3</v>
      </c>
      <c r="M266">
        <f>IFERROR(VLOOKUP(_xlfn.NUMBERVALUE($A266),PKRFP1!$A:$L,12,FALSE),"N/A")</f>
        <v>1</v>
      </c>
      <c r="N266" s="88">
        <f t="shared" si="19"/>
        <v>2</v>
      </c>
      <c r="O266" s="94">
        <f>IFERROR(VLOOKUP(_xlfn.NUMBERVALUE($A266),'% Served'!$A:$L,12,FALSE),"N/A")</f>
        <v>1</v>
      </c>
      <c r="P266" s="90">
        <f>INDEX('Need Points'!$T$21:$T$26,IF(Points_Table[[#This Row],[% Served 3yr Average]]="N/A",6,MATCH(Points_Table[[#This Row],[% Served 3yr Average]],'Need Points'!$S$21:$S$26,1)+1))</f>
        <v>5</v>
      </c>
    </row>
    <row r="267" spans="1:16" x14ac:dyDescent="0.25">
      <c r="A267" t="str">
        <f t="shared" si="18"/>
        <v>270301</v>
      </c>
      <c r="B267" s="68" t="s">
        <v>2342</v>
      </c>
      <c r="C267" s="71" t="s">
        <v>776</v>
      </c>
      <c r="D267" s="69">
        <v>2018</v>
      </c>
      <c r="E267" s="69">
        <v>1</v>
      </c>
      <c r="F267" s="69">
        <v>63</v>
      </c>
      <c r="G267">
        <f>IFERROR(VLOOKUP(_xlfn.NUMBERVALUE($A267),PKRFP1!$A:$I,6,FALSE),"N/A")</f>
        <v>2.6789999999999998</v>
      </c>
      <c r="H267">
        <f>IFERROR(VLOOKUP(_xlfn.NUMBERVALUE($A267),PKRFP1!$A:$I,5,FALSE),"N/A")</f>
        <v>4</v>
      </c>
      <c r="I267">
        <f>IF(AND(ISNUMBER(Points_Table[[#This Row],[May 2019 NRI]]),ISNUMBER(Points_Table[[#This Row],[2008 NRC]]),OR(H267&lt;=4,G267&gt;=$T$17)),1,0)</f>
        <v>1</v>
      </c>
      <c r="J267">
        <f t="shared" si="16"/>
        <v>0</v>
      </c>
      <c r="K267">
        <f t="shared" si="17"/>
        <v>2</v>
      </c>
      <c r="L267" s="90">
        <f>Points_Table[[#This Row],[Ec Dis Points]]+Points_Table[[#This Row],[ELL Points]]</f>
        <v>2</v>
      </c>
      <c r="M267">
        <f>IFERROR(VLOOKUP(_xlfn.NUMBERVALUE($A267),PKRFP1!$A:$L,12,FALSE),"N/A")</f>
        <v>1</v>
      </c>
      <c r="N267" s="88">
        <f t="shared" si="19"/>
        <v>2</v>
      </c>
      <c r="O267" s="94">
        <f>IFERROR(VLOOKUP(_xlfn.NUMBERVALUE($A267),'% Served'!$A:$L,12,FALSE),"N/A")</f>
        <v>1</v>
      </c>
      <c r="P267" s="90">
        <f>INDEX('Need Points'!$T$21:$T$26,IF(Points_Table[[#This Row],[% Served 3yr Average]]="N/A",6,MATCH(Points_Table[[#This Row],[% Served 3yr Average]],'Need Points'!$S$21:$S$26,1)+1))</f>
        <v>5</v>
      </c>
    </row>
    <row r="268" spans="1:16" x14ac:dyDescent="0.25">
      <c r="A268" t="str">
        <f t="shared" si="18"/>
        <v>270601</v>
      </c>
      <c r="B268" s="68" t="s">
        <v>2343</v>
      </c>
      <c r="C268" s="71" t="s">
        <v>853</v>
      </c>
      <c r="D268" s="69">
        <v>2018</v>
      </c>
      <c r="E268" s="69">
        <v>1</v>
      </c>
      <c r="F268" s="69">
        <v>41</v>
      </c>
      <c r="G268">
        <f>IFERROR(VLOOKUP(_xlfn.NUMBERVALUE($A268),PKRFP1!$A:$I,6,FALSE),"N/A")</f>
        <v>1.9690000000000001</v>
      </c>
      <c r="H268">
        <f>IFERROR(VLOOKUP(_xlfn.NUMBERVALUE($A268),PKRFP1!$A:$I,5,FALSE),"N/A")</f>
        <v>5</v>
      </c>
      <c r="I268">
        <f>IF(AND(ISNUMBER(Points_Table[[#This Row],[May 2019 NRI]]),ISNUMBER(Points_Table[[#This Row],[2008 NRC]]),OR(H268&lt;=4,G268&gt;=$T$17)),1,0)</f>
        <v>1</v>
      </c>
      <c r="J268">
        <f t="shared" si="16"/>
        <v>0</v>
      </c>
      <c r="K268">
        <f t="shared" si="17"/>
        <v>1</v>
      </c>
      <c r="L268" s="90">
        <f>Points_Table[[#This Row],[Ec Dis Points]]+Points_Table[[#This Row],[ELL Points]]</f>
        <v>1</v>
      </c>
      <c r="M268">
        <f>IFERROR(VLOOKUP(_xlfn.NUMBERVALUE($A268),PKRFP1!$A:$L,12,FALSE),"N/A")</f>
        <v>1</v>
      </c>
      <c r="N268" s="88">
        <f t="shared" si="19"/>
        <v>2</v>
      </c>
      <c r="O268" s="94">
        <f>IFERROR(VLOOKUP(_xlfn.NUMBERVALUE($A268),'% Served'!$A:$L,12,FALSE),"N/A")</f>
        <v>1</v>
      </c>
      <c r="P268" s="90">
        <f>INDEX('Need Points'!$T$21:$T$26,IF(Points_Table[[#This Row],[% Served 3yr Average]]="N/A",6,MATCH(Points_Table[[#This Row],[% Served 3yr Average]],'Need Points'!$S$21:$S$26,1)+1))</f>
        <v>5</v>
      </c>
    </row>
    <row r="269" spans="1:16" x14ac:dyDescent="0.25">
      <c r="A269" t="str">
        <f t="shared" si="18"/>
        <v>270701</v>
      </c>
      <c r="B269" s="68" t="s">
        <v>2344</v>
      </c>
      <c r="C269" s="71" t="s">
        <v>857</v>
      </c>
      <c r="D269" s="69">
        <v>2018</v>
      </c>
      <c r="E269" s="69">
        <v>0</v>
      </c>
      <c r="F269" s="69">
        <v>66</v>
      </c>
      <c r="G269">
        <f>IFERROR(VLOOKUP(_xlfn.NUMBERVALUE($A269),PKRFP1!$A:$I,6,FALSE),"N/A")</f>
        <v>3.4649999999999999</v>
      </c>
      <c r="H269">
        <f>IFERROR(VLOOKUP(_xlfn.NUMBERVALUE($A269),PKRFP1!$A:$I,5,FALSE),"N/A")</f>
        <v>4</v>
      </c>
      <c r="I269">
        <f>IF(AND(ISNUMBER(Points_Table[[#This Row],[May 2019 NRI]]),ISNUMBER(Points_Table[[#This Row],[2008 NRC]]),OR(H269&lt;=4,G269&gt;=$T$17)),1,0)</f>
        <v>1</v>
      </c>
      <c r="J269">
        <f t="shared" si="16"/>
        <v>0</v>
      </c>
      <c r="K269">
        <f t="shared" si="17"/>
        <v>2</v>
      </c>
      <c r="L269" s="90">
        <f>Points_Table[[#This Row],[Ec Dis Points]]+Points_Table[[#This Row],[ELL Points]]</f>
        <v>2</v>
      </c>
      <c r="M269">
        <f>IFERROR(VLOOKUP(_xlfn.NUMBERVALUE($A269),PKRFP1!$A:$L,12,FALSE),"N/A")</f>
        <v>1</v>
      </c>
      <c r="N269" s="88">
        <f t="shared" si="19"/>
        <v>2</v>
      </c>
      <c r="O269" s="94">
        <f>IFERROR(VLOOKUP(_xlfn.NUMBERVALUE($A269),'% Served'!$A:$L,12,FALSE),"N/A")</f>
        <v>1</v>
      </c>
      <c r="P269" s="90">
        <f>INDEX('Need Points'!$T$21:$T$26,IF(Points_Table[[#This Row],[% Served 3yr Average]]="N/A",6,MATCH(Points_Table[[#This Row],[% Served 3yr Average]],'Need Points'!$S$21:$S$26,1)+1))</f>
        <v>5</v>
      </c>
    </row>
    <row r="270" spans="1:16" x14ac:dyDescent="0.25">
      <c r="A270" t="str">
        <f t="shared" si="18"/>
        <v>271201</v>
      </c>
      <c r="B270" s="68" t="s">
        <v>2345</v>
      </c>
      <c r="C270" s="71" t="s">
        <v>1006</v>
      </c>
      <c r="D270" s="69">
        <v>2018</v>
      </c>
      <c r="E270" s="69">
        <v>0</v>
      </c>
      <c r="F270" s="69">
        <v>59</v>
      </c>
      <c r="G270">
        <f>IFERROR(VLOOKUP(_xlfn.NUMBERVALUE($A270),PKRFP1!$A:$I,6,FALSE),"N/A")</f>
        <v>3.407</v>
      </c>
      <c r="H270">
        <f>IFERROR(VLOOKUP(_xlfn.NUMBERVALUE($A270),PKRFP1!$A:$I,5,FALSE),"N/A")</f>
        <v>4</v>
      </c>
      <c r="I270">
        <f>IF(AND(ISNUMBER(Points_Table[[#This Row],[May 2019 NRI]]),ISNUMBER(Points_Table[[#This Row],[2008 NRC]]),OR(H270&lt;=4,G270&gt;=$T$17)),1,0)</f>
        <v>1</v>
      </c>
      <c r="J270">
        <f t="shared" si="16"/>
        <v>0</v>
      </c>
      <c r="K270">
        <f t="shared" si="17"/>
        <v>2</v>
      </c>
      <c r="L270" s="90">
        <f>Points_Table[[#This Row],[Ec Dis Points]]+Points_Table[[#This Row],[ELL Points]]</f>
        <v>2</v>
      </c>
      <c r="M270">
        <f>IFERROR(VLOOKUP(_xlfn.NUMBERVALUE($A270),PKRFP1!$A:$L,12,FALSE),"N/A")</f>
        <v>1</v>
      </c>
      <c r="N270" s="88">
        <f t="shared" si="19"/>
        <v>2</v>
      </c>
      <c r="O270" s="94">
        <f>IFERROR(VLOOKUP(_xlfn.NUMBERVALUE($A270),'% Served'!$A:$L,12,FALSE),"N/A")</f>
        <v>1</v>
      </c>
      <c r="P270" s="90">
        <f>INDEX('Need Points'!$T$21:$T$26,IF(Points_Table[[#This Row],[% Served 3yr Average]]="N/A",6,MATCH(Points_Table[[#This Row],[% Served 3yr Average]],'Need Points'!$S$21:$S$26,1)+1))</f>
        <v>5</v>
      </c>
    </row>
    <row r="271" spans="1:16" x14ac:dyDescent="0.25">
      <c r="A271" t="str">
        <f t="shared" si="18"/>
        <v>280100</v>
      </c>
      <c r="B271" s="68" t="s">
        <v>2346</v>
      </c>
      <c r="C271" s="71" t="s">
        <v>877</v>
      </c>
      <c r="D271" s="69">
        <v>2018</v>
      </c>
      <c r="E271" s="69">
        <v>18</v>
      </c>
      <c r="F271" s="69">
        <v>64</v>
      </c>
      <c r="G271">
        <f>IFERROR(VLOOKUP(_xlfn.NUMBERVALUE($A271),PKRFP1!$A:$I,6,FALSE),"N/A")</f>
        <v>0.83799999999999997</v>
      </c>
      <c r="H271">
        <f>IFERROR(VLOOKUP(_xlfn.NUMBERVALUE($A271),PKRFP1!$A:$I,5,FALSE),"N/A")</f>
        <v>5</v>
      </c>
      <c r="I271">
        <f>IF(AND(ISNUMBER(Points_Table[[#This Row],[May 2019 NRI]]),ISNUMBER(Points_Table[[#This Row],[2008 NRC]]),OR(H271&lt;=4,G271&gt;=$T$17)),1,0)</f>
        <v>1</v>
      </c>
      <c r="J271">
        <f t="shared" si="16"/>
        <v>2</v>
      </c>
      <c r="K271">
        <f t="shared" si="17"/>
        <v>2</v>
      </c>
      <c r="L271" s="90">
        <f>Points_Table[[#This Row],[Ec Dis Points]]+Points_Table[[#This Row],[ELL Points]]</f>
        <v>4</v>
      </c>
      <c r="M271">
        <f>IFERROR(VLOOKUP(_xlfn.NUMBERVALUE($A271),PKRFP1!$A:$L,12,FALSE),"N/A")</f>
        <v>1</v>
      </c>
      <c r="N271" s="88">
        <f t="shared" si="19"/>
        <v>2</v>
      </c>
      <c r="O271" s="94">
        <f>IFERROR(VLOOKUP(_xlfn.NUMBERVALUE($A271),'% Served'!$A:$L,12,FALSE),"N/A")</f>
        <v>0.9277777777777777</v>
      </c>
      <c r="P271" s="90">
        <f>INDEX('Need Points'!$T$21:$T$26,IF(Points_Table[[#This Row],[% Served 3yr Average]]="N/A",6,MATCH(Points_Table[[#This Row],[% Served 3yr Average]],'Need Points'!$S$21:$S$26,1)+1))</f>
        <v>3</v>
      </c>
    </row>
    <row r="272" spans="1:16" x14ac:dyDescent="0.25">
      <c r="A272" t="str">
        <f t="shared" si="18"/>
        <v>280201</v>
      </c>
      <c r="B272" s="68" t="s">
        <v>2347</v>
      </c>
      <c r="C272" s="71" t="s">
        <v>901</v>
      </c>
      <c r="D272" s="69">
        <v>2018</v>
      </c>
      <c r="E272" s="69">
        <v>39</v>
      </c>
      <c r="F272" s="69">
        <v>87</v>
      </c>
      <c r="G272">
        <f>IFERROR(VLOOKUP(_xlfn.NUMBERVALUE($A272),PKRFP1!$A:$I,6,FALSE),"N/A")</f>
        <v>5.7430000000000003</v>
      </c>
      <c r="H272">
        <f>IFERROR(VLOOKUP(_xlfn.NUMBERVALUE($A272),PKRFP1!$A:$I,5,FALSE),"N/A")</f>
        <v>3</v>
      </c>
      <c r="I272">
        <f>IF(AND(ISNUMBER(Points_Table[[#This Row],[May 2019 NRI]]),ISNUMBER(Points_Table[[#This Row],[2008 NRC]]),OR(H272&lt;=4,G272&gt;=$T$17)),1,0)</f>
        <v>1</v>
      </c>
      <c r="J272">
        <f t="shared" si="16"/>
        <v>2</v>
      </c>
      <c r="K272">
        <f t="shared" si="17"/>
        <v>3</v>
      </c>
      <c r="L272" s="90">
        <f>Points_Table[[#This Row],[Ec Dis Points]]+Points_Table[[#This Row],[ELL Points]]</f>
        <v>5</v>
      </c>
      <c r="M272">
        <f>IFERROR(VLOOKUP(_xlfn.NUMBERVALUE($A272),PKRFP1!$A:$L,12,FALSE),"N/A")</f>
        <v>1</v>
      </c>
      <c r="N272" s="88">
        <f t="shared" si="19"/>
        <v>2</v>
      </c>
      <c r="O272" s="94">
        <f>IFERROR(VLOOKUP(_xlfn.NUMBERVALUE($A272),'% Served'!$A:$L,12,FALSE),"N/A")</f>
        <v>0.99393939393939401</v>
      </c>
      <c r="P272" s="90">
        <f>INDEX('Need Points'!$T$21:$T$26,IF(Points_Table[[#This Row],[% Served 3yr Average]]="N/A",6,MATCH(Points_Table[[#This Row],[% Served 3yr Average]],'Need Points'!$S$21:$S$26,1)+1))</f>
        <v>5</v>
      </c>
    </row>
    <row r="273" spans="1:16" x14ac:dyDescent="0.25">
      <c r="A273" t="str">
        <f t="shared" si="18"/>
        <v>280202</v>
      </c>
      <c r="B273" s="68" t="s">
        <v>2348</v>
      </c>
      <c r="C273" s="71" t="s">
        <v>1105</v>
      </c>
      <c r="D273" s="69">
        <v>2018</v>
      </c>
      <c r="E273" s="69">
        <v>21</v>
      </c>
      <c r="F273" s="69">
        <v>78</v>
      </c>
      <c r="G273">
        <f>IFERROR(VLOOKUP(_xlfn.NUMBERVALUE($A273),PKRFP1!$A:$I,6,FALSE),"N/A")</f>
        <v>1.6140000000000001</v>
      </c>
      <c r="H273">
        <f>IFERROR(VLOOKUP(_xlfn.NUMBERVALUE($A273),PKRFP1!$A:$I,5,FALSE),"N/A")</f>
        <v>3</v>
      </c>
      <c r="I273">
        <f>IF(AND(ISNUMBER(Points_Table[[#This Row],[May 2019 NRI]]),ISNUMBER(Points_Table[[#This Row],[2008 NRC]]),OR(H273&lt;=4,G273&gt;=$T$17)),1,0)</f>
        <v>1</v>
      </c>
      <c r="J273">
        <f t="shared" si="16"/>
        <v>2</v>
      </c>
      <c r="K273">
        <f t="shared" si="17"/>
        <v>3</v>
      </c>
      <c r="L273" s="90">
        <f>Points_Table[[#This Row],[Ec Dis Points]]+Points_Table[[#This Row],[ELL Points]]</f>
        <v>5</v>
      </c>
      <c r="M273">
        <f>IFERROR(VLOOKUP(_xlfn.NUMBERVALUE($A273),PKRFP1!$A:$L,12,FALSE),"N/A")</f>
        <v>1</v>
      </c>
      <c r="N273" s="88">
        <f t="shared" si="19"/>
        <v>2</v>
      </c>
      <c r="O273" s="94" t="str">
        <f>IFERROR(VLOOKUP(_xlfn.NUMBERVALUE($A273),'% Served'!$A:$L,12,FALSE),"N/A")</f>
        <v>N/A</v>
      </c>
      <c r="P273" s="90">
        <f>INDEX('Need Points'!$T$21:$T$26,IF(Points_Table[[#This Row],[% Served 3yr Average]]="N/A",6,MATCH(Points_Table[[#This Row],[% Served 3yr Average]],'Need Points'!$S$21:$S$26,1)+1))</f>
        <v>5</v>
      </c>
    </row>
    <row r="274" spans="1:16" x14ac:dyDescent="0.25">
      <c r="A274" t="str">
        <f t="shared" si="18"/>
        <v>280203</v>
      </c>
      <c r="B274" s="68" t="s">
        <v>2349</v>
      </c>
      <c r="C274" s="71" t="s">
        <v>1195</v>
      </c>
      <c r="D274" s="69">
        <v>2018</v>
      </c>
      <c r="E274" s="69">
        <v>4</v>
      </c>
      <c r="F274" s="69">
        <v>30</v>
      </c>
      <c r="G274">
        <f>IFERROR(VLOOKUP(_xlfn.NUMBERVALUE($A274),PKRFP1!$A:$I,6,FALSE),"N/A")</f>
        <v>0.33500000000000002</v>
      </c>
      <c r="H274">
        <f>IFERROR(VLOOKUP(_xlfn.NUMBERVALUE($A274),PKRFP1!$A:$I,5,FALSE),"N/A")</f>
        <v>6</v>
      </c>
      <c r="I274">
        <f>IF(AND(ISNUMBER(Points_Table[[#This Row],[May 2019 NRI]]),ISNUMBER(Points_Table[[#This Row],[2008 NRC]]),OR(H274&lt;=4,G274&gt;=$T$17)),1,0)</f>
        <v>0</v>
      </c>
      <c r="J274">
        <f t="shared" si="16"/>
        <v>0</v>
      </c>
      <c r="K274">
        <f t="shared" si="17"/>
        <v>1</v>
      </c>
      <c r="L274" s="90">
        <f>Points_Table[[#This Row],[Ec Dis Points]]+Points_Table[[#This Row],[ELL Points]]</f>
        <v>1</v>
      </c>
      <c r="M274">
        <f>IFERROR(VLOOKUP(_xlfn.NUMBERVALUE($A274),PKRFP1!$A:$L,12,FALSE),"N/A")</f>
        <v>0</v>
      </c>
      <c r="N274" s="88">
        <f t="shared" si="19"/>
        <v>3</v>
      </c>
      <c r="O274" s="94" t="str">
        <f>IFERROR(VLOOKUP(_xlfn.NUMBERVALUE($A274),'% Served'!$A:$L,12,FALSE),"N/A")</f>
        <v>N/A</v>
      </c>
      <c r="P274" s="90">
        <f>INDEX('Need Points'!$T$21:$T$26,IF(Points_Table[[#This Row],[% Served 3yr Average]]="N/A",6,MATCH(Points_Table[[#This Row],[% Served 3yr Average]],'Need Points'!$S$21:$S$26,1)+1))</f>
        <v>5</v>
      </c>
    </row>
    <row r="275" spans="1:16" x14ac:dyDescent="0.25">
      <c r="A275" t="str">
        <f t="shared" si="18"/>
        <v>280204</v>
      </c>
      <c r="B275" s="68" t="s">
        <v>2350</v>
      </c>
      <c r="C275" s="71" t="s">
        <v>1307</v>
      </c>
      <c r="D275" s="69">
        <v>2018</v>
      </c>
      <c r="E275" s="69">
        <v>2</v>
      </c>
      <c r="F275" s="69">
        <v>14</v>
      </c>
      <c r="G275">
        <f>IFERROR(VLOOKUP(_xlfn.NUMBERVALUE($A275),PKRFP1!$A:$I,6,FALSE),"N/A")</f>
        <v>0.22800000000000001</v>
      </c>
      <c r="H275">
        <f>IFERROR(VLOOKUP(_xlfn.NUMBERVALUE($A275),PKRFP1!$A:$I,5,FALSE),"N/A")</f>
        <v>6</v>
      </c>
      <c r="I275">
        <f>IF(AND(ISNUMBER(Points_Table[[#This Row],[May 2019 NRI]]),ISNUMBER(Points_Table[[#This Row],[2008 NRC]]),OR(H275&lt;=4,G275&gt;=$T$17)),1,0)</f>
        <v>0</v>
      </c>
      <c r="J275">
        <f t="shared" si="16"/>
        <v>0</v>
      </c>
      <c r="K275">
        <f t="shared" si="17"/>
        <v>1</v>
      </c>
      <c r="L275" s="90">
        <f>Points_Table[[#This Row],[Ec Dis Points]]+Points_Table[[#This Row],[ELL Points]]</f>
        <v>1</v>
      </c>
      <c r="M275">
        <f>IFERROR(VLOOKUP(_xlfn.NUMBERVALUE($A275),PKRFP1!$A:$L,12,FALSE),"N/A")</f>
        <v>1</v>
      </c>
      <c r="N275" s="88">
        <f t="shared" si="19"/>
        <v>3</v>
      </c>
      <c r="O275" s="94">
        <f>IFERROR(VLOOKUP(_xlfn.NUMBERVALUE($A275),'% Served'!$A:$L,12,FALSE),"N/A")</f>
        <v>1</v>
      </c>
      <c r="P275" s="90">
        <f>INDEX('Need Points'!$T$21:$T$26,IF(Points_Table[[#This Row],[% Served 3yr Average]]="N/A",6,MATCH(Points_Table[[#This Row],[% Served 3yr Average]],'Need Points'!$S$21:$S$26,1)+1))</f>
        <v>5</v>
      </c>
    </row>
    <row r="276" spans="1:16" x14ac:dyDescent="0.25">
      <c r="A276" t="str">
        <f t="shared" si="18"/>
        <v>280205</v>
      </c>
      <c r="B276" s="68" t="s">
        <v>2351</v>
      </c>
      <c r="C276" s="71" t="s">
        <v>1268</v>
      </c>
      <c r="D276" s="69">
        <v>2018</v>
      </c>
      <c r="E276" s="69">
        <v>2</v>
      </c>
      <c r="F276" s="69">
        <v>20</v>
      </c>
      <c r="G276">
        <f>IFERROR(VLOOKUP(_xlfn.NUMBERVALUE($A276),PKRFP1!$A:$I,6,FALSE),"N/A")</f>
        <v>0.26400000000000001</v>
      </c>
      <c r="H276">
        <f>IFERROR(VLOOKUP(_xlfn.NUMBERVALUE($A276),PKRFP1!$A:$I,5,FALSE),"N/A")</f>
        <v>5</v>
      </c>
      <c r="I276">
        <f>IF(AND(ISNUMBER(Points_Table[[#This Row],[May 2019 NRI]]),ISNUMBER(Points_Table[[#This Row],[2008 NRC]]),OR(H276&lt;=4,G276&gt;=$T$17)),1,0)</f>
        <v>0</v>
      </c>
      <c r="J276">
        <f t="shared" si="16"/>
        <v>0</v>
      </c>
      <c r="K276">
        <f t="shared" si="17"/>
        <v>1</v>
      </c>
      <c r="L276" s="90">
        <f>Points_Table[[#This Row],[Ec Dis Points]]+Points_Table[[#This Row],[ELL Points]]</f>
        <v>1</v>
      </c>
      <c r="M276">
        <f>IFERROR(VLOOKUP(_xlfn.NUMBERVALUE($A276),PKRFP1!$A:$L,12,FALSE),"N/A")</f>
        <v>1</v>
      </c>
      <c r="N276" s="88">
        <f t="shared" si="19"/>
        <v>3</v>
      </c>
      <c r="O276" s="94">
        <f>IFERROR(VLOOKUP(_xlfn.NUMBERVALUE($A276),'% Served'!$A:$L,12,FALSE),"N/A")</f>
        <v>1</v>
      </c>
      <c r="P276" s="90">
        <f>INDEX('Need Points'!$T$21:$T$26,IF(Points_Table[[#This Row],[% Served 3yr Average]]="N/A",6,MATCH(Points_Table[[#This Row],[% Served 3yr Average]],'Need Points'!$S$21:$S$26,1)+1))</f>
        <v>5</v>
      </c>
    </row>
    <row r="277" spans="1:16" x14ac:dyDescent="0.25">
      <c r="A277" t="str">
        <f t="shared" si="18"/>
        <v>280206</v>
      </c>
      <c r="B277" s="68" t="s">
        <v>2352</v>
      </c>
      <c r="C277" s="71" t="s">
        <v>1358</v>
      </c>
      <c r="D277" s="69">
        <v>2018</v>
      </c>
      <c r="E277" s="69">
        <v>1</v>
      </c>
      <c r="F277" s="69">
        <v>12</v>
      </c>
      <c r="G277">
        <f>IFERROR(VLOOKUP(_xlfn.NUMBERVALUE($A277),PKRFP1!$A:$I,6,FALSE),"N/A")</f>
        <v>0.13500000000000001</v>
      </c>
      <c r="H277">
        <f>IFERROR(VLOOKUP(_xlfn.NUMBERVALUE($A277),PKRFP1!$A:$I,5,FALSE),"N/A")</f>
        <v>6</v>
      </c>
      <c r="I277">
        <f>IF(AND(ISNUMBER(Points_Table[[#This Row],[May 2019 NRI]]),ISNUMBER(Points_Table[[#This Row],[2008 NRC]]),OR(H277&lt;=4,G277&gt;=$T$17)),1,0)</f>
        <v>0</v>
      </c>
      <c r="J277">
        <f t="shared" si="16"/>
        <v>0</v>
      </c>
      <c r="K277">
        <f t="shared" si="17"/>
        <v>1</v>
      </c>
      <c r="L277" s="90">
        <f>Points_Table[[#This Row],[Ec Dis Points]]+Points_Table[[#This Row],[ELL Points]]</f>
        <v>1</v>
      </c>
      <c r="M277">
        <f>IFERROR(VLOOKUP(_xlfn.NUMBERVALUE($A277),PKRFP1!$A:$L,12,FALSE),"N/A")</f>
        <v>0</v>
      </c>
      <c r="N277" s="88">
        <f t="shared" si="19"/>
        <v>3</v>
      </c>
      <c r="O277" s="94" t="str">
        <f>IFERROR(VLOOKUP(_xlfn.NUMBERVALUE($A277),'% Served'!$A:$L,12,FALSE),"N/A")</f>
        <v>N/A</v>
      </c>
      <c r="P277" s="90">
        <f>INDEX('Need Points'!$T$21:$T$26,IF(Points_Table[[#This Row],[% Served 3yr Average]]="N/A",6,MATCH(Points_Table[[#This Row],[% Served 3yr Average]],'Need Points'!$S$21:$S$26,1)+1))</f>
        <v>5</v>
      </c>
    </row>
    <row r="278" spans="1:16" x14ac:dyDescent="0.25">
      <c r="A278" t="str">
        <f t="shared" si="18"/>
        <v>280207</v>
      </c>
      <c r="B278" s="68" t="s">
        <v>2353</v>
      </c>
      <c r="C278" s="71" t="s">
        <v>1160</v>
      </c>
      <c r="D278" s="69">
        <v>2018</v>
      </c>
      <c r="E278" s="69">
        <v>3</v>
      </c>
      <c r="F278" s="69">
        <v>8</v>
      </c>
      <c r="G278">
        <f>IFERROR(VLOOKUP(_xlfn.NUMBERVALUE($A278),PKRFP1!$A:$I,6,FALSE),"N/A")</f>
        <v>0.104</v>
      </c>
      <c r="H278">
        <f>IFERROR(VLOOKUP(_xlfn.NUMBERVALUE($A278),PKRFP1!$A:$I,5,FALSE),"N/A")</f>
        <v>6</v>
      </c>
      <c r="I278">
        <f>IF(AND(ISNUMBER(Points_Table[[#This Row],[May 2019 NRI]]),ISNUMBER(Points_Table[[#This Row],[2008 NRC]]),OR(H278&lt;=4,G278&gt;=$T$17)),1,0)</f>
        <v>0</v>
      </c>
      <c r="J278">
        <f t="shared" si="16"/>
        <v>0</v>
      </c>
      <c r="K278">
        <f t="shared" si="17"/>
        <v>1</v>
      </c>
      <c r="L278" s="90">
        <f>Points_Table[[#This Row],[Ec Dis Points]]+Points_Table[[#This Row],[ELL Points]]</f>
        <v>1</v>
      </c>
      <c r="M278">
        <f>IFERROR(VLOOKUP(_xlfn.NUMBERVALUE($A278),PKRFP1!$A:$L,12,FALSE),"N/A")</f>
        <v>1</v>
      </c>
      <c r="N278" s="88">
        <f t="shared" si="19"/>
        <v>3</v>
      </c>
      <c r="O278" s="94">
        <f>IFERROR(VLOOKUP(_xlfn.NUMBERVALUE($A278),'% Served'!$A:$L,12,FALSE),"N/A")</f>
        <v>1</v>
      </c>
      <c r="P278" s="90">
        <f>INDEX('Need Points'!$T$21:$T$26,IF(Points_Table[[#This Row],[% Served 3yr Average]]="N/A",6,MATCH(Points_Table[[#This Row],[% Served 3yr Average]],'Need Points'!$S$21:$S$26,1)+1))</f>
        <v>5</v>
      </c>
    </row>
    <row r="279" spans="1:16" x14ac:dyDescent="0.25">
      <c r="A279" t="str">
        <f t="shared" si="18"/>
        <v>280208</v>
      </c>
      <c r="B279" s="68" t="s">
        <v>2354</v>
      </c>
      <c r="C279" s="71" t="s">
        <v>1050</v>
      </c>
      <c r="D279" s="69">
        <v>2018</v>
      </c>
      <c r="E279" s="69">
        <v>28</v>
      </c>
      <c r="F279" s="69">
        <v>78</v>
      </c>
      <c r="G279">
        <f>IFERROR(VLOOKUP(_xlfn.NUMBERVALUE($A279),PKRFP1!$A:$I,6,FALSE),"N/A")</f>
        <v>3.371</v>
      </c>
      <c r="H279">
        <f>IFERROR(VLOOKUP(_xlfn.NUMBERVALUE($A279),PKRFP1!$A:$I,5,FALSE),"N/A")</f>
        <v>3</v>
      </c>
      <c r="I279">
        <f>IF(AND(ISNUMBER(Points_Table[[#This Row],[May 2019 NRI]]),ISNUMBER(Points_Table[[#This Row],[2008 NRC]]),OR(H279&lt;=4,G279&gt;=$T$17)),1,0)</f>
        <v>1</v>
      </c>
      <c r="J279">
        <f t="shared" si="16"/>
        <v>2</v>
      </c>
      <c r="K279">
        <f t="shared" si="17"/>
        <v>3</v>
      </c>
      <c r="L279" s="90">
        <f>Points_Table[[#This Row],[Ec Dis Points]]+Points_Table[[#This Row],[ELL Points]]</f>
        <v>5</v>
      </c>
      <c r="M279">
        <f>IFERROR(VLOOKUP(_xlfn.NUMBERVALUE($A279),PKRFP1!$A:$L,12,FALSE),"N/A")</f>
        <v>1</v>
      </c>
      <c r="N279" s="88">
        <f t="shared" si="19"/>
        <v>2</v>
      </c>
      <c r="O279" s="94">
        <f>IFERROR(VLOOKUP(_xlfn.NUMBERVALUE($A279),'% Served'!$A:$L,12,FALSE),"N/A")</f>
        <v>1</v>
      </c>
      <c r="P279" s="90">
        <f>INDEX('Need Points'!$T$21:$T$26,IF(Points_Table[[#This Row],[% Served 3yr Average]]="N/A",6,MATCH(Points_Table[[#This Row],[% Served 3yr Average]],'Need Points'!$S$21:$S$26,1)+1))</f>
        <v>5</v>
      </c>
    </row>
    <row r="280" spans="1:16" x14ac:dyDescent="0.25">
      <c r="A280" t="str">
        <f t="shared" si="18"/>
        <v>280209</v>
      </c>
      <c r="B280" s="68" t="s">
        <v>2355</v>
      </c>
      <c r="C280" s="71" t="s">
        <v>862</v>
      </c>
      <c r="D280" s="69">
        <v>2018</v>
      </c>
      <c r="E280" s="69">
        <v>20</v>
      </c>
      <c r="F280" s="69">
        <v>72</v>
      </c>
      <c r="G280">
        <f>IFERROR(VLOOKUP(_xlfn.NUMBERVALUE($A280),PKRFP1!$A:$I,6,FALSE),"N/A")</f>
        <v>2.2450000000000001</v>
      </c>
      <c r="H280">
        <f>IFERROR(VLOOKUP(_xlfn.NUMBERVALUE($A280),PKRFP1!$A:$I,5,FALSE),"N/A")</f>
        <v>3</v>
      </c>
      <c r="I280">
        <f>IF(AND(ISNUMBER(Points_Table[[#This Row],[May 2019 NRI]]),ISNUMBER(Points_Table[[#This Row],[2008 NRC]]),OR(H280&lt;=4,G280&gt;=$T$17)),1,0)</f>
        <v>1</v>
      </c>
      <c r="J280">
        <f t="shared" si="16"/>
        <v>2</v>
      </c>
      <c r="K280">
        <f t="shared" si="17"/>
        <v>2</v>
      </c>
      <c r="L280" s="90">
        <f>Points_Table[[#This Row],[Ec Dis Points]]+Points_Table[[#This Row],[ELL Points]]</f>
        <v>4</v>
      </c>
      <c r="M280">
        <f>IFERROR(VLOOKUP(_xlfn.NUMBERVALUE($A280),PKRFP1!$A:$L,12,FALSE),"N/A")</f>
        <v>1</v>
      </c>
      <c r="N280" s="88">
        <f t="shared" si="19"/>
        <v>2</v>
      </c>
      <c r="O280" s="94">
        <f>IFERROR(VLOOKUP(_xlfn.NUMBERVALUE($A280),'% Served'!$A:$L,12,FALSE),"N/A")</f>
        <v>1</v>
      </c>
      <c r="P280" s="90">
        <f>INDEX('Need Points'!$T$21:$T$26,IF(Points_Table[[#This Row],[% Served 3yr Average]]="N/A",6,MATCH(Points_Table[[#This Row],[% Served 3yr Average]],'Need Points'!$S$21:$S$26,1)+1))</f>
        <v>5</v>
      </c>
    </row>
    <row r="281" spans="1:16" x14ac:dyDescent="0.25">
      <c r="A281" t="str">
        <f t="shared" si="18"/>
        <v>280210</v>
      </c>
      <c r="B281" s="68" t="s">
        <v>2356</v>
      </c>
      <c r="C281" s="71" t="s">
        <v>1155</v>
      </c>
      <c r="D281" s="69">
        <v>2018</v>
      </c>
      <c r="E281" s="69">
        <v>6</v>
      </c>
      <c r="F281" s="69">
        <v>37</v>
      </c>
      <c r="G281">
        <f>IFERROR(VLOOKUP(_xlfn.NUMBERVALUE($A281),PKRFP1!$A:$I,6,FALSE),"N/A")</f>
        <v>0.44900000000000001</v>
      </c>
      <c r="H281">
        <f>IFERROR(VLOOKUP(_xlfn.NUMBERVALUE($A281),PKRFP1!$A:$I,5,FALSE),"N/A")</f>
        <v>6</v>
      </c>
      <c r="I281">
        <f>IF(AND(ISNUMBER(Points_Table[[#This Row],[May 2019 NRI]]),ISNUMBER(Points_Table[[#This Row],[2008 NRC]]),OR(H281&lt;=4,G281&gt;=$T$17)),1,0)</f>
        <v>0</v>
      </c>
      <c r="J281">
        <f t="shared" si="16"/>
        <v>1</v>
      </c>
      <c r="K281">
        <f t="shared" si="17"/>
        <v>1</v>
      </c>
      <c r="L281" s="90">
        <f>Points_Table[[#This Row],[Ec Dis Points]]+Points_Table[[#This Row],[ELL Points]]</f>
        <v>2</v>
      </c>
      <c r="M281">
        <f>IFERROR(VLOOKUP(_xlfn.NUMBERVALUE($A281),PKRFP1!$A:$L,12,FALSE),"N/A")</f>
        <v>0</v>
      </c>
      <c r="N281" s="88">
        <f t="shared" si="19"/>
        <v>3</v>
      </c>
      <c r="O281" s="94" t="str">
        <f>IFERROR(VLOOKUP(_xlfn.NUMBERVALUE($A281),'% Served'!$A:$L,12,FALSE),"N/A")</f>
        <v>N/A</v>
      </c>
      <c r="P281" s="90">
        <f>INDEX('Need Points'!$T$21:$T$26,IF(Points_Table[[#This Row],[% Served 3yr Average]]="N/A",6,MATCH(Points_Table[[#This Row],[% Served 3yr Average]],'Need Points'!$S$21:$S$26,1)+1))</f>
        <v>5</v>
      </c>
    </row>
    <row r="282" spans="1:16" x14ac:dyDescent="0.25">
      <c r="A282" t="str">
        <f t="shared" si="18"/>
        <v>280211</v>
      </c>
      <c r="B282" s="68" t="s">
        <v>2357</v>
      </c>
      <c r="C282" s="71" t="s">
        <v>1316</v>
      </c>
      <c r="D282" s="69">
        <v>2018</v>
      </c>
      <c r="E282" s="69">
        <v>4</v>
      </c>
      <c r="F282" s="69">
        <v>20</v>
      </c>
      <c r="G282">
        <f>IFERROR(VLOOKUP(_xlfn.NUMBERVALUE($A282),PKRFP1!$A:$I,6,FALSE),"N/A")</f>
        <v>0.20499999999999999</v>
      </c>
      <c r="H282">
        <f>IFERROR(VLOOKUP(_xlfn.NUMBERVALUE($A282),PKRFP1!$A:$I,5,FALSE),"N/A")</f>
        <v>6</v>
      </c>
      <c r="I282">
        <f>IF(AND(ISNUMBER(Points_Table[[#This Row],[May 2019 NRI]]),ISNUMBER(Points_Table[[#This Row],[2008 NRC]]),OR(H282&lt;=4,G282&gt;=$T$17)),1,0)</f>
        <v>0</v>
      </c>
      <c r="J282">
        <f t="shared" si="16"/>
        <v>0</v>
      </c>
      <c r="K282">
        <f t="shared" si="17"/>
        <v>1</v>
      </c>
      <c r="L282" s="90">
        <f>Points_Table[[#This Row],[Ec Dis Points]]+Points_Table[[#This Row],[ELL Points]]</f>
        <v>1</v>
      </c>
      <c r="M282">
        <f>IFERROR(VLOOKUP(_xlfn.NUMBERVALUE($A282),PKRFP1!$A:$L,12,FALSE),"N/A")</f>
        <v>0</v>
      </c>
      <c r="N282" s="88">
        <f t="shared" si="19"/>
        <v>3</v>
      </c>
      <c r="O282" s="94" t="str">
        <f>IFERROR(VLOOKUP(_xlfn.NUMBERVALUE($A282),'% Served'!$A:$L,12,FALSE),"N/A")</f>
        <v>N/A</v>
      </c>
      <c r="P282" s="90">
        <f>INDEX('Need Points'!$T$21:$T$26,IF(Points_Table[[#This Row],[% Served 3yr Average]]="N/A",6,MATCH(Points_Table[[#This Row],[% Served 3yr Average]],'Need Points'!$S$21:$S$26,1)+1))</f>
        <v>5</v>
      </c>
    </row>
    <row r="283" spans="1:16" x14ac:dyDescent="0.25">
      <c r="A283" t="str">
        <f t="shared" si="18"/>
        <v>280212</v>
      </c>
      <c r="B283" s="68" t="s">
        <v>2358</v>
      </c>
      <c r="C283" s="71" t="s">
        <v>1277</v>
      </c>
      <c r="D283" s="69">
        <v>2018</v>
      </c>
      <c r="E283" s="69">
        <v>2</v>
      </c>
      <c r="F283" s="69">
        <v>49</v>
      </c>
      <c r="G283">
        <f>IFERROR(VLOOKUP(_xlfn.NUMBERVALUE($A283),PKRFP1!$A:$I,6,FALSE),"N/A")</f>
        <v>0.53100000000000003</v>
      </c>
      <c r="H283">
        <f>IFERROR(VLOOKUP(_xlfn.NUMBERVALUE($A283),PKRFP1!$A:$I,5,FALSE),"N/A")</f>
        <v>5</v>
      </c>
      <c r="I283">
        <f>IF(AND(ISNUMBER(Points_Table[[#This Row],[May 2019 NRI]]),ISNUMBER(Points_Table[[#This Row],[2008 NRC]]),OR(H283&lt;=4,G283&gt;=$T$17)),1,0)</f>
        <v>0</v>
      </c>
      <c r="J283">
        <f t="shared" si="16"/>
        <v>0</v>
      </c>
      <c r="K283">
        <f t="shared" si="17"/>
        <v>1</v>
      </c>
      <c r="L283" s="90">
        <f>Points_Table[[#This Row],[Ec Dis Points]]+Points_Table[[#This Row],[ELL Points]]</f>
        <v>1</v>
      </c>
      <c r="M283">
        <f>IFERROR(VLOOKUP(_xlfn.NUMBERVALUE($A283),PKRFP1!$A:$L,12,FALSE),"N/A")</f>
        <v>0</v>
      </c>
      <c r="N283" s="88">
        <f t="shared" si="19"/>
        <v>3</v>
      </c>
      <c r="O283" s="94" t="str">
        <f>IFERROR(VLOOKUP(_xlfn.NUMBERVALUE($A283),'% Served'!$A:$L,12,FALSE),"N/A")</f>
        <v>N/A</v>
      </c>
      <c r="P283" s="90">
        <f>INDEX('Need Points'!$T$21:$T$26,IF(Points_Table[[#This Row],[% Served 3yr Average]]="N/A",6,MATCH(Points_Table[[#This Row],[% Served 3yr Average]],'Need Points'!$S$21:$S$26,1)+1))</f>
        <v>5</v>
      </c>
    </row>
    <row r="284" spans="1:16" x14ac:dyDescent="0.25">
      <c r="A284" t="str">
        <f t="shared" si="18"/>
        <v>280213</v>
      </c>
      <c r="B284" s="68" t="s">
        <v>2359</v>
      </c>
      <c r="C284" s="71" t="s">
        <v>1385</v>
      </c>
      <c r="D284" s="69">
        <v>2018</v>
      </c>
      <c r="E284" s="69">
        <v>5</v>
      </c>
      <c r="F284" s="69">
        <v>29</v>
      </c>
      <c r="G284">
        <f>IFERROR(VLOOKUP(_xlfn.NUMBERVALUE($A284),PKRFP1!$A:$I,6,FALSE),"N/A")</f>
        <v>0.47</v>
      </c>
      <c r="H284">
        <f>IFERROR(VLOOKUP(_xlfn.NUMBERVALUE($A284),PKRFP1!$A:$I,5,FALSE),"N/A")</f>
        <v>5</v>
      </c>
      <c r="I284">
        <f>IF(AND(ISNUMBER(Points_Table[[#This Row],[May 2019 NRI]]),ISNUMBER(Points_Table[[#This Row],[2008 NRC]]),OR(H284&lt;=4,G284&gt;=$T$17)),1,0)</f>
        <v>0</v>
      </c>
      <c r="J284">
        <f t="shared" si="16"/>
        <v>1</v>
      </c>
      <c r="K284">
        <f t="shared" si="17"/>
        <v>1</v>
      </c>
      <c r="L284" s="90">
        <f>Points_Table[[#This Row],[Ec Dis Points]]+Points_Table[[#This Row],[ELL Points]]</f>
        <v>2</v>
      </c>
      <c r="M284">
        <f>IFERROR(VLOOKUP(_xlfn.NUMBERVALUE($A284),PKRFP1!$A:$L,12,FALSE),"N/A")</f>
        <v>0</v>
      </c>
      <c r="N284" s="88">
        <f t="shared" si="19"/>
        <v>3</v>
      </c>
      <c r="O284" s="94" t="str">
        <f>IFERROR(VLOOKUP(_xlfn.NUMBERVALUE($A284),'% Served'!$A:$L,12,FALSE),"N/A")</f>
        <v>N/A</v>
      </c>
      <c r="P284" s="90">
        <f>INDEX('Need Points'!$T$21:$T$26,IF(Points_Table[[#This Row],[% Served 3yr Average]]="N/A",6,MATCH(Points_Table[[#This Row],[% Served 3yr Average]],'Need Points'!$S$21:$S$26,1)+1))</f>
        <v>5</v>
      </c>
    </row>
    <row r="285" spans="1:16" x14ac:dyDescent="0.25">
      <c r="A285" t="str">
        <f t="shared" si="18"/>
        <v>280214</v>
      </c>
      <c r="B285" s="68" t="s">
        <v>2360</v>
      </c>
      <c r="C285" s="71" t="s">
        <v>1241</v>
      </c>
      <c r="D285" s="69">
        <v>2018</v>
      </c>
      <c r="E285" s="69">
        <v>3</v>
      </c>
      <c r="F285" s="69">
        <v>25</v>
      </c>
      <c r="G285">
        <f>IFERROR(VLOOKUP(_xlfn.NUMBERVALUE($A285),PKRFP1!$A:$I,6,FALSE),"N/A")</f>
        <v>0.218</v>
      </c>
      <c r="H285">
        <f>IFERROR(VLOOKUP(_xlfn.NUMBERVALUE($A285),PKRFP1!$A:$I,5,FALSE),"N/A")</f>
        <v>6</v>
      </c>
      <c r="I285">
        <f>IF(AND(ISNUMBER(Points_Table[[#This Row],[May 2019 NRI]]),ISNUMBER(Points_Table[[#This Row],[2008 NRC]]),OR(H285&lt;=4,G285&gt;=$T$17)),1,0)</f>
        <v>0</v>
      </c>
      <c r="J285">
        <f t="shared" si="16"/>
        <v>0</v>
      </c>
      <c r="K285">
        <f t="shared" si="17"/>
        <v>1</v>
      </c>
      <c r="L285" s="90">
        <f>Points_Table[[#This Row],[Ec Dis Points]]+Points_Table[[#This Row],[ELL Points]]</f>
        <v>1</v>
      </c>
      <c r="M285">
        <f>IFERROR(VLOOKUP(_xlfn.NUMBERVALUE($A285),PKRFP1!$A:$L,12,FALSE),"N/A")</f>
        <v>1</v>
      </c>
      <c r="N285" s="88">
        <f t="shared" si="19"/>
        <v>3</v>
      </c>
      <c r="O285" s="94">
        <f>IFERROR(VLOOKUP(_xlfn.NUMBERVALUE($A285),'% Served'!$A:$L,12,FALSE),"N/A")</f>
        <v>1</v>
      </c>
      <c r="P285" s="90">
        <f>INDEX('Need Points'!$T$21:$T$26,IF(Points_Table[[#This Row],[% Served 3yr Average]]="N/A",6,MATCH(Points_Table[[#This Row],[% Served 3yr Average]],'Need Points'!$S$21:$S$26,1)+1))</f>
        <v>5</v>
      </c>
    </row>
    <row r="286" spans="1:16" x14ac:dyDescent="0.25">
      <c r="A286" t="str">
        <f t="shared" si="18"/>
        <v>280215</v>
      </c>
      <c r="B286" s="68" t="s">
        <v>2361</v>
      </c>
      <c r="C286" s="71" t="s">
        <v>1267</v>
      </c>
      <c r="D286" s="69">
        <v>2018</v>
      </c>
      <c r="E286" s="69">
        <v>21</v>
      </c>
      <c r="F286" s="69">
        <v>79</v>
      </c>
      <c r="G286">
        <f>IFERROR(VLOOKUP(_xlfn.NUMBERVALUE($A286),PKRFP1!$A:$I,6,FALSE),"N/A")</f>
        <v>0.33400000000000002</v>
      </c>
      <c r="H286">
        <f>IFERROR(VLOOKUP(_xlfn.NUMBERVALUE($A286),PKRFP1!$A:$I,5,FALSE),"N/A")</f>
        <v>5</v>
      </c>
      <c r="I286">
        <f>IF(AND(ISNUMBER(Points_Table[[#This Row],[May 2019 NRI]]),ISNUMBER(Points_Table[[#This Row],[2008 NRC]]),OR(H286&lt;=4,G286&gt;=$T$17)),1,0)</f>
        <v>0</v>
      </c>
      <c r="J286">
        <f t="shared" si="16"/>
        <v>2</v>
      </c>
      <c r="K286">
        <f t="shared" si="17"/>
        <v>3</v>
      </c>
      <c r="L286" s="90">
        <f>Points_Table[[#This Row],[Ec Dis Points]]+Points_Table[[#This Row],[ELL Points]]</f>
        <v>5</v>
      </c>
      <c r="M286">
        <f>IFERROR(VLOOKUP(_xlfn.NUMBERVALUE($A286),PKRFP1!$A:$L,12,FALSE),"N/A")</f>
        <v>1</v>
      </c>
      <c r="N286" s="88">
        <f t="shared" si="19"/>
        <v>3</v>
      </c>
      <c r="O286" s="94">
        <f>IFERROR(VLOOKUP(_xlfn.NUMBERVALUE($A286),'% Served'!$A:$L,12,FALSE),"N/A")</f>
        <v>1</v>
      </c>
      <c r="P286" s="90">
        <f>INDEX('Need Points'!$T$21:$T$26,IF(Points_Table[[#This Row],[% Served 3yr Average]]="N/A",6,MATCH(Points_Table[[#This Row],[% Served 3yr Average]],'Need Points'!$S$21:$S$26,1)+1))</f>
        <v>5</v>
      </c>
    </row>
    <row r="287" spans="1:16" x14ac:dyDescent="0.25">
      <c r="A287" t="str">
        <f t="shared" si="18"/>
        <v>280216</v>
      </c>
      <c r="B287" s="68" t="s">
        <v>2362</v>
      </c>
      <c r="C287" s="71" t="s">
        <v>847</v>
      </c>
      <c r="D287" s="69">
        <v>2018</v>
      </c>
      <c r="E287" s="69">
        <v>9</v>
      </c>
      <c r="F287" s="69">
        <v>64</v>
      </c>
      <c r="G287">
        <f>IFERROR(VLOOKUP(_xlfn.NUMBERVALUE($A287),PKRFP1!$A:$I,6,FALSE),"N/A")</f>
        <v>1.097</v>
      </c>
      <c r="H287">
        <f>IFERROR(VLOOKUP(_xlfn.NUMBERVALUE($A287),PKRFP1!$A:$I,5,FALSE),"N/A")</f>
        <v>5</v>
      </c>
      <c r="I287">
        <f>IF(AND(ISNUMBER(Points_Table[[#This Row],[May 2019 NRI]]),ISNUMBER(Points_Table[[#This Row],[2008 NRC]]),OR(H287&lt;=4,G287&gt;=$T$17)),1,0)</f>
        <v>1</v>
      </c>
      <c r="J287">
        <f t="shared" si="16"/>
        <v>1</v>
      </c>
      <c r="K287">
        <f t="shared" si="17"/>
        <v>2</v>
      </c>
      <c r="L287" s="90">
        <f>Points_Table[[#This Row],[Ec Dis Points]]+Points_Table[[#This Row],[ELL Points]]</f>
        <v>3</v>
      </c>
      <c r="M287">
        <f>IFERROR(VLOOKUP(_xlfn.NUMBERVALUE($A287),PKRFP1!$A:$L,12,FALSE),"N/A")</f>
        <v>1</v>
      </c>
      <c r="N287" s="88">
        <f t="shared" si="19"/>
        <v>2</v>
      </c>
      <c r="O287" s="94">
        <f>IFERROR(VLOOKUP(_xlfn.NUMBERVALUE($A287),'% Served'!$A:$L,12,FALSE),"N/A")</f>
        <v>1</v>
      </c>
      <c r="P287" s="90">
        <f>INDEX('Need Points'!$T$21:$T$26,IF(Points_Table[[#This Row],[% Served 3yr Average]]="N/A",6,MATCH(Points_Table[[#This Row],[% Served 3yr Average]],'Need Points'!$S$21:$S$26,1)+1))</f>
        <v>5</v>
      </c>
    </row>
    <row r="288" spans="1:16" x14ac:dyDescent="0.25">
      <c r="A288" t="str">
        <f t="shared" si="18"/>
        <v>280217</v>
      </c>
      <c r="B288" s="68" t="s">
        <v>2363</v>
      </c>
      <c r="C288" s="71" t="s">
        <v>1215</v>
      </c>
      <c r="D288" s="69">
        <v>2018</v>
      </c>
      <c r="E288" s="69">
        <v>4</v>
      </c>
      <c r="F288" s="69">
        <v>19</v>
      </c>
      <c r="G288">
        <f>IFERROR(VLOOKUP(_xlfn.NUMBERVALUE($A288),PKRFP1!$A:$I,6,FALSE),"N/A")</f>
        <v>0.28199999999999997</v>
      </c>
      <c r="H288">
        <f>IFERROR(VLOOKUP(_xlfn.NUMBERVALUE($A288),PKRFP1!$A:$I,5,FALSE),"N/A")</f>
        <v>6</v>
      </c>
      <c r="I288">
        <f>IF(AND(ISNUMBER(Points_Table[[#This Row],[May 2019 NRI]]),ISNUMBER(Points_Table[[#This Row],[2008 NRC]]),OR(H288&lt;=4,G288&gt;=$T$17)),1,0)</f>
        <v>0</v>
      </c>
      <c r="J288">
        <f t="shared" si="16"/>
        <v>0</v>
      </c>
      <c r="K288">
        <f t="shared" si="17"/>
        <v>1</v>
      </c>
      <c r="L288" s="90">
        <f>Points_Table[[#This Row],[Ec Dis Points]]+Points_Table[[#This Row],[ELL Points]]</f>
        <v>1</v>
      </c>
      <c r="M288">
        <f>IFERROR(VLOOKUP(_xlfn.NUMBERVALUE($A288),PKRFP1!$A:$L,12,FALSE),"N/A")</f>
        <v>0</v>
      </c>
      <c r="N288" s="88">
        <f t="shared" si="19"/>
        <v>3</v>
      </c>
      <c r="O288" s="94" t="str">
        <f>IFERROR(VLOOKUP(_xlfn.NUMBERVALUE($A288),'% Served'!$A:$L,12,FALSE),"N/A")</f>
        <v>N/A</v>
      </c>
      <c r="P288" s="90">
        <f>INDEX('Need Points'!$T$21:$T$26,IF(Points_Table[[#This Row],[% Served 3yr Average]]="N/A",6,MATCH(Points_Table[[#This Row],[% Served 3yr Average]],'Need Points'!$S$21:$S$26,1)+1))</f>
        <v>5</v>
      </c>
    </row>
    <row r="289" spans="1:16" x14ac:dyDescent="0.25">
      <c r="A289" t="str">
        <f t="shared" si="18"/>
        <v>280218</v>
      </c>
      <c r="B289" s="68" t="s">
        <v>2364</v>
      </c>
      <c r="C289" s="71" t="s">
        <v>1217</v>
      </c>
      <c r="D289" s="69">
        <v>2018</v>
      </c>
      <c r="E289" s="69">
        <v>1</v>
      </c>
      <c r="F289" s="69">
        <v>4</v>
      </c>
      <c r="G289">
        <f>IFERROR(VLOOKUP(_xlfn.NUMBERVALUE($A289),PKRFP1!$A:$I,6,FALSE),"N/A")</f>
        <v>2.4E-2</v>
      </c>
      <c r="H289">
        <f>IFERROR(VLOOKUP(_xlfn.NUMBERVALUE($A289),PKRFP1!$A:$I,5,FALSE),"N/A")</f>
        <v>6</v>
      </c>
      <c r="I289">
        <f>IF(AND(ISNUMBER(Points_Table[[#This Row],[May 2019 NRI]]),ISNUMBER(Points_Table[[#This Row],[2008 NRC]]),OR(H289&lt;=4,G289&gt;=$T$17)),1,0)</f>
        <v>0</v>
      </c>
      <c r="J289">
        <f t="shared" si="16"/>
        <v>0</v>
      </c>
      <c r="K289">
        <f t="shared" si="17"/>
        <v>1</v>
      </c>
      <c r="L289" s="90">
        <f>Points_Table[[#This Row],[Ec Dis Points]]+Points_Table[[#This Row],[ELL Points]]</f>
        <v>1</v>
      </c>
      <c r="M289">
        <f>IFERROR(VLOOKUP(_xlfn.NUMBERVALUE($A289),PKRFP1!$A:$L,12,FALSE),"N/A")</f>
        <v>0</v>
      </c>
      <c r="N289" s="88">
        <f t="shared" si="19"/>
        <v>3</v>
      </c>
      <c r="O289" s="94" t="str">
        <f>IFERROR(VLOOKUP(_xlfn.NUMBERVALUE($A289),'% Served'!$A:$L,12,FALSE),"N/A")</f>
        <v>N/A</v>
      </c>
      <c r="P289" s="90">
        <f>INDEX('Need Points'!$T$21:$T$26,IF(Points_Table[[#This Row],[% Served 3yr Average]]="N/A",6,MATCH(Points_Table[[#This Row],[% Served 3yr Average]],'Need Points'!$S$21:$S$26,1)+1))</f>
        <v>5</v>
      </c>
    </row>
    <row r="290" spans="1:16" x14ac:dyDescent="0.25">
      <c r="A290" t="str">
        <f t="shared" si="18"/>
        <v>280219</v>
      </c>
      <c r="B290" s="68" t="s">
        <v>2365</v>
      </c>
      <c r="C290" s="71" t="s">
        <v>1198</v>
      </c>
      <c r="D290" s="69">
        <v>2018</v>
      </c>
      <c r="E290" s="69">
        <v>3</v>
      </c>
      <c r="F290" s="69">
        <v>33</v>
      </c>
      <c r="G290">
        <f>IFERROR(VLOOKUP(_xlfn.NUMBERVALUE($A290),PKRFP1!$A:$I,6,FALSE),"N/A")</f>
        <v>0.33600000000000002</v>
      </c>
      <c r="H290">
        <f>IFERROR(VLOOKUP(_xlfn.NUMBERVALUE($A290),PKRFP1!$A:$I,5,FALSE),"N/A")</f>
        <v>5</v>
      </c>
      <c r="I290">
        <f>IF(AND(ISNUMBER(Points_Table[[#This Row],[May 2019 NRI]]),ISNUMBER(Points_Table[[#This Row],[2008 NRC]]),OR(H290&lt;=4,G290&gt;=$T$17)),1,0)</f>
        <v>0</v>
      </c>
      <c r="J290">
        <f t="shared" si="16"/>
        <v>0</v>
      </c>
      <c r="K290">
        <f t="shared" si="17"/>
        <v>1</v>
      </c>
      <c r="L290" s="90">
        <f>Points_Table[[#This Row],[Ec Dis Points]]+Points_Table[[#This Row],[ELL Points]]</f>
        <v>1</v>
      </c>
      <c r="M290">
        <f>IFERROR(VLOOKUP(_xlfn.NUMBERVALUE($A290),PKRFP1!$A:$L,12,FALSE),"N/A")</f>
        <v>0</v>
      </c>
      <c r="N290" s="88">
        <f t="shared" si="19"/>
        <v>3</v>
      </c>
      <c r="O290" s="94" t="str">
        <f>IFERROR(VLOOKUP(_xlfn.NUMBERVALUE($A290),'% Served'!$A:$L,12,FALSE),"N/A")</f>
        <v>N/A</v>
      </c>
      <c r="P290" s="90">
        <f>INDEX('Need Points'!$T$21:$T$26,IF(Points_Table[[#This Row],[% Served 3yr Average]]="N/A",6,MATCH(Points_Table[[#This Row],[% Served 3yr Average]],'Need Points'!$S$21:$S$26,1)+1))</f>
        <v>5</v>
      </c>
    </row>
    <row r="291" spans="1:16" x14ac:dyDescent="0.25">
      <c r="A291" t="str">
        <f t="shared" si="18"/>
        <v>280220</v>
      </c>
      <c r="B291" s="68" t="s">
        <v>2366</v>
      </c>
      <c r="C291" s="71" t="s">
        <v>1275</v>
      </c>
      <c r="D291" s="69">
        <v>2018</v>
      </c>
      <c r="E291" s="69">
        <v>2</v>
      </c>
      <c r="F291" s="69">
        <v>17</v>
      </c>
      <c r="G291">
        <f>IFERROR(VLOOKUP(_xlfn.NUMBERVALUE($A291),PKRFP1!$A:$I,6,FALSE),"N/A")</f>
        <v>0.16600000000000001</v>
      </c>
      <c r="H291">
        <f>IFERROR(VLOOKUP(_xlfn.NUMBERVALUE($A291),PKRFP1!$A:$I,5,FALSE),"N/A")</f>
        <v>6</v>
      </c>
      <c r="I291">
        <f>IF(AND(ISNUMBER(Points_Table[[#This Row],[May 2019 NRI]]),ISNUMBER(Points_Table[[#This Row],[2008 NRC]]),OR(H291&lt;=4,G291&gt;=$T$17)),1,0)</f>
        <v>0</v>
      </c>
      <c r="J291">
        <f t="shared" si="16"/>
        <v>0</v>
      </c>
      <c r="K291">
        <f t="shared" si="17"/>
        <v>1</v>
      </c>
      <c r="L291" s="90">
        <f>Points_Table[[#This Row],[Ec Dis Points]]+Points_Table[[#This Row],[ELL Points]]</f>
        <v>1</v>
      </c>
      <c r="M291">
        <f>IFERROR(VLOOKUP(_xlfn.NUMBERVALUE($A291),PKRFP1!$A:$L,12,FALSE),"N/A")</f>
        <v>0</v>
      </c>
      <c r="N291" s="88">
        <f t="shared" si="19"/>
        <v>3</v>
      </c>
      <c r="O291" s="94" t="str">
        <f>IFERROR(VLOOKUP(_xlfn.NUMBERVALUE($A291),'% Served'!$A:$L,12,FALSE),"N/A")</f>
        <v>N/A</v>
      </c>
      <c r="P291" s="90">
        <f>INDEX('Need Points'!$T$21:$T$26,IF(Points_Table[[#This Row],[% Served 3yr Average]]="N/A",6,MATCH(Points_Table[[#This Row],[% Served 3yr Average]],'Need Points'!$S$21:$S$26,1)+1))</f>
        <v>5</v>
      </c>
    </row>
    <row r="292" spans="1:16" x14ac:dyDescent="0.25">
      <c r="A292" t="str">
        <f t="shared" si="18"/>
        <v>280221</v>
      </c>
      <c r="B292" s="68" t="s">
        <v>2367</v>
      </c>
      <c r="C292" s="71" t="s">
        <v>1341</v>
      </c>
      <c r="D292" s="69">
        <v>2018</v>
      </c>
      <c r="E292" s="69">
        <v>2</v>
      </c>
      <c r="F292" s="69">
        <v>14</v>
      </c>
      <c r="G292">
        <f>IFERROR(VLOOKUP(_xlfn.NUMBERVALUE($A292),PKRFP1!$A:$I,6,FALSE),"N/A")</f>
        <v>0.13</v>
      </c>
      <c r="H292">
        <f>IFERROR(VLOOKUP(_xlfn.NUMBERVALUE($A292),PKRFP1!$A:$I,5,FALSE),"N/A")</f>
        <v>6</v>
      </c>
      <c r="I292">
        <f>IF(AND(ISNUMBER(Points_Table[[#This Row],[May 2019 NRI]]),ISNUMBER(Points_Table[[#This Row],[2008 NRC]]),OR(H292&lt;=4,G292&gt;=$T$17)),1,0)</f>
        <v>0</v>
      </c>
      <c r="J292">
        <f t="shared" si="16"/>
        <v>0</v>
      </c>
      <c r="K292">
        <f t="shared" si="17"/>
        <v>1</v>
      </c>
      <c r="L292" s="90">
        <f>Points_Table[[#This Row],[Ec Dis Points]]+Points_Table[[#This Row],[ELL Points]]</f>
        <v>1</v>
      </c>
      <c r="M292">
        <f>IFERROR(VLOOKUP(_xlfn.NUMBERVALUE($A292),PKRFP1!$A:$L,12,FALSE),"N/A")</f>
        <v>0</v>
      </c>
      <c r="N292" s="88">
        <f t="shared" si="19"/>
        <v>3</v>
      </c>
      <c r="O292" s="94" t="str">
        <f>IFERROR(VLOOKUP(_xlfn.NUMBERVALUE($A292),'% Served'!$A:$L,12,FALSE),"N/A")</f>
        <v>N/A</v>
      </c>
      <c r="P292" s="90">
        <f>INDEX('Need Points'!$T$21:$T$26,IF(Points_Table[[#This Row],[% Served 3yr Average]]="N/A",6,MATCH(Points_Table[[#This Row],[% Served 3yr Average]],'Need Points'!$S$21:$S$26,1)+1))</f>
        <v>5</v>
      </c>
    </row>
    <row r="293" spans="1:16" x14ac:dyDescent="0.25">
      <c r="A293" t="str">
        <f t="shared" si="18"/>
        <v>280222</v>
      </c>
      <c r="B293" s="68" t="s">
        <v>2368</v>
      </c>
      <c r="C293" s="71" t="s">
        <v>1213</v>
      </c>
      <c r="D293" s="69">
        <v>2018</v>
      </c>
      <c r="E293" s="69">
        <v>2</v>
      </c>
      <c r="F293" s="69">
        <v>15</v>
      </c>
      <c r="G293">
        <f>IFERROR(VLOOKUP(_xlfn.NUMBERVALUE($A293),PKRFP1!$A:$I,6,FALSE),"N/A")</f>
        <v>0.16500000000000001</v>
      </c>
      <c r="H293">
        <f>IFERROR(VLOOKUP(_xlfn.NUMBERVALUE($A293),PKRFP1!$A:$I,5,FALSE),"N/A")</f>
        <v>6</v>
      </c>
      <c r="I293">
        <f>IF(AND(ISNUMBER(Points_Table[[#This Row],[May 2019 NRI]]),ISNUMBER(Points_Table[[#This Row],[2008 NRC]]),OR(H293&lt;=4,G293&gt;=$T$17)),1,0)</f>
        <v>0</v>
      </c>
      <c r="J293">
        <f t="shared" si="16"/>
        <v>0</v>
      </c>
      <c r="K293">
        <f t="shared" si="17"/>
        <v>1</v>
      </c>
      <c r="L293" s="90">
        <f>Points_Table[[#This Row],[Ec Dis Points]]+Points_Table[[#This Row],[ELL Points]]</f>
        <v>1</v>
      </c>
      <c r="M293">
        <f>IFERROR(VLOOKUP(_xlfn.NUMBERVALUE($A293),PKRFP1!$A:$L,12,FALSE),"N/A")</f>
        <v>0</v>
      </c>
      <c r="N293" s="88">
        <f t="shared" si="19"/>
        <v>3</v>
      </c>
      <c r="O293" s="94">
        <f>IFERROR(VLOOKUP(_xlfn.NUMBERVALUE($A293),'% Served'!$A:$L,12,FALSE),"N/A")</f>
        <v>0</v>
      </c>
      <c r="P293" s="90">
        <f>INDEX('Need Points'!$T$21:$T$26,IF(Points_Table[[#This Row],[% Served 3yr Average]]="N/A",6,MATCH(Points_Table[[#This Row],[% Served 3yr Average]],'Need Points'!$S$21:$S$26,1)+1))</f>
        <v>0</v>
      </c>
    </row>
    <row r="294" spans="1:16" x14ac:dyDescent="0.25">
      <c r="A294" t="str">
        <f t="shared" si="18"/>
        <v>280223</v>
      </c>
      <c r="B294" s="68" t="s">
        <v>2369</v>
      </c>
      <c r="C294" s="71" t="s">
        <v>1393</v>
      </c>
      <c r="D294" s="69">
        <v>2018</v>
      </c>
      <c r="E294" s="69">
        <v>1</v>
      </c>
      <c r="F294" s="69">
        <v>8</v>
      </c>
      <c r="G294">
        <f>IFERROR(VLOOKUP(_xlfn.NUMBERVALUE($A294),PKRFP1!$A:$I,6,FALSE),"N/A")</f>
        <v>7.5999999999999998E-2</v>
      </c>
      <c r="H294">
        <f>IFERROR(VLOOKUP(_xlfn.NUMBERVALUE($A294),PKRFP1!$A:$I,5,FALSE),"N/A")</f>
        <v>6</v>
      </c>
      <c r="I294">
        <f>IF(AND(ISNUMBER(Points_Table[[#This Row],[May 2019 NRI]]),ISNUMBER(Points_Table[[#This Row],[2008 NRC]]),OR(H294&lt;=4,G294&gt;=$T$17)),1,0)</f>
        <v>0</v>
      </c>
      <c r="J294">
        <f t="shared" si="16"/>
        <v>0</v>
      </c>
      <c r="K294">
        <f t="shared" si="17"/>
        <v>1</v>
      </c>
      <c r="L294" s="90">
        <f>Points_Table[[#This Row],[Ec Dis Points]]+Points_Table[[#This Row],[ELL Points]]</f>
        <v>1</v>
      </c>
      <c r="M294">
        <f>IFERROR(VLOOKUP(_xlfn.NUMBERVALUE($A294),PKRFP1!$A:$L,12,FALSE),"N/A")</f>
        <v>0</v>
      </c>
      <c r="N294" s="88">
        <f t="shared" si="19"/>
        <v>3</v>
      </c>
      <c r="O294" s="94" t="str">
        <f>IFERROR(VLOOKUP(_xlfn.NUMBERVALUE($A294),'% Served'!$A:$L,12,FALSE),"N/A")</f>
        <v>N/A</v>
      </c>
      <c r="P294" s="90">
        <f>INDEX('Need Points'!$T$21:$T$26,IF(Points_Table[[#This Row],[% Served 3yr Average]]="N/A",6,MATCH(Points_Table[[#This Row],[% Served 3yr Average]],'Need Points'!$S$21:$S$26,1)+1))</f>
        <v>5</v>
      </c>
    </row>
    <row r="295" spans="1:16" x14ac:dyDescent="0.25">
      <c r="A295" t="str">
        <f t="shared" si="18"/>
        <v>280224</v>
      </c>
      <c r="B295" s="68" t="s">
        <v>2370</v>
      </c>
      <c r="C295" s="71" t="s">
        <v>1386</v>
      </c>
      <c r="D295" s="69">
        <v>2018</v>
      </c>
      <c r="E295" s="69">
        <v>8</v>
      </c>
      <c r="F295" s="69">
        <v>43</v>
      </c>
      <c r="G295">
        <f>IFERROR(VLOOKUP(_xlfn.NUMBERVALUE($A295),PKRFP1!$A:$I,6,FALSE),"N/A")</f>
        <v>0.64700000000000002</v>
      </c>
      <c r="H295">
        <f>IFERROR(VLOOKUP(_xlfn.NUMBERVALUE($A295),PKRFP1!$A:$I,5,FALSE),"N/A")</f>
        <v>5</v>
      </c>
      <c r="I295">
        <f>IF(AND(ISNUMBER(Points_Table[[#This Row],[May 2019 NRI]]),ISNUMBER(Points_Table[[#This Row],[2008 NRC]]),OR(H295&lt;=4,G295&gt;=$T$17)),1,0)</f>
        <v>0</v>
      </c>
      <c r="J295">
        <f t="shared" si="16"/>
        <v>1</v>
      </c>
      <c r="K295">
        <f t="shared" si="17"/>
        <v>1</v>
      </c>
      <c r="L295" s="90">
        <f>Points_Table[[#This Row],[Ec Dis Points]]+Points_Table[[#This Row],[ELL Points]]</f>
        <v>2</v>
      </c>
      <c r="M295">
        <f>IFERROR(VLOOKUP(_xlfn.NUMBERVALUE($A295),PKRFP1!$A:$L,12,FALSE),"N/A")</f>
        <v>0</v>
      </c>
      <c r="N295" s="88">
        <f t="shared" si="19"/>
        <v>3</v>
      </c>
      <c r="O295" s="94" t="str">
        <f>IFERROR(VLOOKUP(_xlfn.NUMBERVALUE($A295),'% Served'!$A:$L,12,FALSE),"N/A")</f>
        <v>N/A</v>
      </c>
      <c r="P295" s="90">
        <f>INDEX('Need Points'!$T$21:$T$26,IF(Points_Table[[#This Row],[% Served 3yr Average]]="N/A",6,MATCH(Points_Table[[#This Row],[% Served 3yr Average]],'Need Points'!$S$21:$S$26,1)+1))</f>
        <v>5</v>
      </c>
    </row>
    <row r="296" spans="1:16" x14ac:dyDescent="0.25">
      <c r="A296" t="str">
        <f t="shared" si="18"/>
        <v>280225</v>
      </c>
      <c r="B296" s="68" t="s">
        <v>2371</v>
      </c>
      <c r="C296" s="71" t="s">
        <v>1285</v>
      </c>
      <c r="D296" s="69">
        <v>2018</v>
      </c>
      <c r="E296" s="69">
        <v>1</v>
      </c>
      <c r="F296" s="69">
        <v>7</v>
      </c>
      <c r="G296">
        <f>IFERROR(VLOOKUP(_xlfn.NUMBERVALUE($A296),PKRFP1!$A:$I,6,FALSE),"N/A")</f>
        <v>7.5999999999999998E-2</v>
      </c>
      <c r="H296">
        <f>IFERROR(VLOOKUP(_xlfn.NUMBERVALUE($A296),PKRFP1!$A:$I,5,FALSE),"N/A")</f>
        <v>6</v>
      </c>
      <c r="I296">
        <f>IF(AND(ISNUMBER(Points_Table[[#This Row],[May 2019 NRI]]),ISNUMBER(Points_Table[[#This Row],[2008 NRC]]),OR(H296&lt;=4,G296&gt;=$T$17)),1,0)</f>
        <v>0</v>
      </c>
      <c r="J296">
        <f t="shared" si="16"/>
        <v>0</v>
      </c>
      <c r="K296">
        <f t="shared" si="17"/>
        <v>1</v>
      </c>
      <c r="L296" s="90">
        <f>Points_Table[[#This Row],[Ec Dis Points]]+Points_Table[[#This Row],[ELL Points]]</f>
        <v>1</v>
      </c>
      <c r="M296">
        <f>IFERROR(VLOOKUP(_xlfn.NUMBERVALUE($A296),PKRFP1!$A:$L,12,FALSE),"N/A")</f>
        <v>0</v>
      </c>
      <c r="N296" s="88">
        <f t="shared" si="19"/>
        <v>3</v>
      </c>
      <c r="O296" s="94" t="str">
        <f>IFERROR(VLOOKUP(_xlfn.NUMBERVALUE($A296),'% Served'!$A:$L,12,FALSE),"N/A")</f>
        <v>N/A</v>
      </c>
      <c r="P296" s="90">
        <f>INDEX('Need Points'!$T$21:$T$26,IF(Points_Table[[#This Row],[% Served 3yr Average]]="N/A",6,MATCH(Points_Table[[#This Row],[% Served 3yr Average]],'Need Points'!$S$21:$S$26,1)+1))</f>
        <v>5</v>
      </c>
    </row>
    <row r="297" spans="1:16" x14ac:dyDescent="0.25">
      <c r="A297" t="str">
        <f t="shared" si="18"/>
        <v>280226</v>
      </c>
      <c r="B297" s="68" t="s">
        <v>2372</v>
      </c>
      <c r="C297" s="71" t="s">
        <v>1253</v>
      </c>
      <c r="D297" s="69">
        <v>2018</v>
      </c>
      <c r="E297" s="69">
        <v>2</v>
      </c>
      <c r="F297" s="69">
        <v>26</v>
      </c>
      <c r="G297">
        <f>IFERROR(VLOOKUP(_xlfn.NUMBERVALUE($A297),PKRFP1!$A:$I,6,FALSE),"N/A")</f>
        <v>0.39300000000000002</v>
      </c>
      <c r="H297">
        <f>IFERROR(VLOOKUP(_xlfn.NUMBERVALUE($A297),PKRFP1!$A:$I,5,FALSE),"N/A")</f>
        <v>5</v>
      </c>
      <c r="I297">
        <f>IF(AND(ISNUMBER(Points_Table[[#This Row],[May 2019 NRI]]),ISNUMBER(Points_Table[[#This Row],[2008 NRC]]),OR(H297&lt;=4,G297&gt;=$T$17)),1,0)</f>
        <v>0</v>
      </c>
      <c r="J297">
        <f t="shared" si="16"/>
        <v>0</v>
      </c>
      <c r="K297">
        <f t="shared" si="17"/>
        <v>1</v>
      </c>
      <c r="L297" s="90">
        <f>Points_Table[[#This Row],[Ec Dis Points]]+Points_Table[[#This Row],[ELL Points]]</f>
        <v>1</v>
      </c>
      <c r="M297">
        <f>IFERROR(VLOOKUP(_xlfn.NUMBERVALUE($A297),PKRFP1!$A:$L,12,FALSE),"N/A")</f>
        <v>0</v>
      </c>
      <c r="N297" s="88">
        <f t="shared" si="19"/>
        <v>3</v>
      </c>
      <c r="O297" s="94" t="str">
        <f>IFERROR(VLOOKUP(_xlfn.NUMBERVALUE($A297),'% Served'!$A:$L,12,FALSE),"N/A")</f>
        <v>N/A</v>
      </c>
      <c r="P297" s="90">
        <f>INDEX('Need Points'!$T$21:$T$26,IF(Points_Table[[#This Row],[% Served 3yr Average]]="N/A",6,MATCH(Points_Table[[#This Row],[% Served 3yr Average]],'Need Points'!$S$21:$S$26,1)+1))</f>
        <v>5</v>
      </c>
    </row>
    <row r="298" spans="1:16" x14ac:dyDescent="0.25">
      <c r="A298" t="str">
        <f t="shared" si="18"/>
        <v>280227</v>
      </c>
      <c r="B298" s="68" t="s">
        <v>2373</v>
      </c>
      <c r="C298" s="71" t="s">
        <v>1402</v>
      </c>
      <c r="D298" s="69">
        <v>2018</v>
      </c>
      <c r="E298" s="69">
        <v>9</v>
      </c>
      <c r="F298" s="69">
        <v>50</v>
      </c>
      <c r="G298">
        <f>IFERROR(VLOOKUP(_xlfn.NUMBERVALUE($A298),PKRFP1!$A:$I,6,FALSE),"N/A")</f>
        <v>0.58799999999999997</v>
      </c>
      <c r="H298">
        <f>IFERROR(VLOOKUP(_xlfn.NUMBERVALUE($A298),PKRFP1!$A:$I,5,FALSE),"N/A")</f>
        <v>5</v>
      </c>
      <c r="I298">
        <f>IF(AND(ISNUMBER(Points_Table[[#This Row],[May 2019 NRI]]),ISNUMBER(Points_Table[[#This Row],[2008 NRC]]),OR(H298&lt;=4,G298&gt;=$T$17)),1,0)</f>
        <v>0</v>
      </c>
      <c r="J298">
        <f t="shared" si="16"/>
        <v>1</v>
      </c>
      <c r="K298">
        <f t="shared" si="17"/>
        <v>2</v>
      </c>
      <c r="L298" s="90">
        <f>Points_Table[[#This Row],[Ec Dis Points]]+Points_Table[[#This Row],[ELL Points]]</f>
        <v>3</v>
      </c>
      <c r="M298">
        <f>IFERROR(VLOOKUP(_xlfn.NUMBERVALUE($A298),PKRFP1!$A:$L,12,FALSE),"N/A")</f>
        <v>0</v>
      </c>
      <c r="N298" s="88">
        <f t="shared" si="19"/>
        <v>3</v>
      </c>
      <c r="O298" s="94" t="str">
        <f>IFERROR(VLOOKUP(_xlfn.NUMBERVALUE($A298),'% Served'!$A:$L,12,FALSE),"N/A")</f>
        <v>N/A</v>
      </c>
      <c r="P298" s="90">
        <f>INDEX('Need Points'!$T$21:$T$26,IF(Points_Table[[#This Row],[% Served 3yr Average]]="N/A",6,MATCH(Points_Table[[#This Row],[% Served 3yr Average]],'Need Points'!$S$21:$S$26,1)+1))</f>
        <v>5</v>
      </c>
    </row>
    <row r="299" spans="1:16" x14ac:dyDescent="0.25">
      <c r="A299" t="str">
        <f t="shared" si="18"/>
        <v>280229</v>
      </c>
      <c r="B299" s="68" t="s">
        <v>2374</v>
      </c>
      <c r="C299" s="71" t="s">
        <v>1310</v>
      </c>
      <c r="D299" s="69">
        <v>2018</v>
      </c>
      <c r="E299" s="69">
        <v>2</v>
      </c>
      <c r="F299" s="69">
        <v>10</v>
      </c>
      <c r="G299">
        <f>IFERROR(VLOOKUP(_xlfn.NUMBERVALUE($A299),PKRFP1!$A:$I,6,FALSE),"N/A")</f>
        <v>0.193</v>
      </c>
      <c r="H299">
        <f>IFERROR(VLOOKUP(_xlfn.NUMBERVALUE($A299),PKRFP1!$A:$I,5,FALSE),"N/A")</f>
        <v>6</v>
      </c>
      <c r="I299">
        <f>IF(AND(ISNUMBER(Points_Table[[#This Row],[May 2019 NRI]]),ISNUMBER(Points_Table[[#This Row],[2008 NRC]]),OR(H299&lt;=4,G299&gt;=$T$17)),1,0)</f>
        <v>0</v>
      </c>
      <c r="J299">
        <f t="shared" si="16"/>
        <v>0</v>
      </c>
      <c r="K299">
        <f t="shared" si="17"/>
        <v>1</v>
      </c>
      <c r="L299" s="90">
        <f>Points_Table[[#This Row],[Ec Dis Points]]+Points_Table[[#This Row],[ELL Points]]</f>
        <v>1</v>
      </c>
      <c r="M299">
        <f>IFERROR(VLOOKUP(_xlfn.NUMBERVALUE($A299),PKRFP1!$A:$L,12,FALSE),"N/A")</f>
        <v>0</v>
      </c>
      <c r="N299" s="88">
        <f t="shared" si="19"/>
        <v>3</v>
      </c>
      <c r="O299" s="94" t="str">
        <f>IFERROR(VLOOKUP(_xlfn.NUMBERVALUE($A299),'% Served'!$A:$L,12,FALSE),"N/A")</f>
        <v>N/A</v>
      </c>
      <c r="P299" s="90">
        <f>INDEX('Need Points'!$T$21:$T$26,IF(Points_Table[[#This Row],[% Served 3yr Average]]="N/A",6,MATCH(Points_Table[[#This Row],[% Served 3yr Average]],'Need Points'!$S$21:$S$26,1)+1))</f>
        <v>5</v>
      </c>
    </row>
    <row r="300" spans="1:16" x14ac:dyDescent="0.25">
      <c r="A300" t="str">
        <f t="shared" si="18"/>
        <v>280230</v>
      </c>
      <c r="B300" s="68" t="s">
        <v>2375</v>
      </c>
      <c r="C300" s="71" t="s">
        <v>1387</v>
      </c>
      <c r="D300" s="69">
        <v>2018</v>
      </c>
      <c r="E300" s="69">
        <v>10</v>
      </c>
      <c r="F300" s="69">
        <v>48</v>
      </c>
      <c r="G300">
        <f>IFERROR(VLOOKUP(_xlfn.NUMBERVALUE($A300),PKRFP1!$A:$I,6,FALSE),"N/A")</f>
        <v>0.872</v>
      </c>
      <c r="H300">
        <f>IFERROR(VLOOKUP(_xlfn.NUMBERVALUE($A300),PKRFP1!$A:$I,5,FALSE),"N/A")</f>
        <v>5</v>
      </c>
      <c r="I300">
        <f>IF(AND(ISNUMBER(Points_Table[[#This Row],[May 2019 NRI]]),ISNUMBER(Points_Table[[#This Row],[2008 NRC]]),OR(H300&lt;=4,G300&gt;=$T$17)),1,0)</f>
        <v>1</v>
      </c>
      <c r="J300">
        <f t="shared" si="16"/>
        <v>2</v>
      </c>
      <c r="K300">
        <f t="shared" si="17"/>
        <v>1</v>
      </c>
      <c r="L300" s="90">
        <f>Points_Table[[#This Row],[Ec Dis Points]]+Points_Table[[#This Row],[ELL Points]]</f>
        <v>3</v>
      </c>
      <c r="M300">
        <f>IFERROR(VLOOKUP(_xlfn.NUMBERVALUE($A300),PKRFP1!$A:$L,12,FALSE),"N/A")</f>
        <v>0</v>
      </c>
      <c r="N300" s="88">
        <f t="shared" si="19"/>
        <v>1</v>
      </c>
      <c r="O300" s="94" t="str">
        <f>IFERROR(VLOOKUP(_xlfn.NUMBERVALUE($A300),'% Served'!$A:$L,12,FALSE),"N/A")</f>
        <v>N/A</v>
      </c>
      <c r="P300" s="90">
        <f>INDEX('Need Points'!$T$21:$T$26,IF(Points_Table[[#This Row],[% Served 3yr Average]]="N/A",6,MATCH(Points_Table[[#This Row],[% Served 3yr Average]],'Need Points'!$S$21:$S$26,1)+1))</f>
        <v>5</v>
      </c>
    </row>
    <row r="301" spans="1:16" x14ac:dyDescent="0.25">
      <c r="A301" t="str">
        <f t="shared" si="18"/>
        <v>280231</v>
      </c>
      <c r="B301" s="68" t="s">
        <v>2376</v>
      </c>
      <c r="C301" s="71" t="s">
        <v>1252</v>
      </c>
      <c r="D301" s="69">
        <v>2018</v>
      </c>
      <c r="E301" s="69">
        <v>9</v>
      </c>
      <c r="F301" s="69">
        <v>37</v>
      </c>
      <c r="G301">
        <f>IFERROR(VLOOKUP(_xlfn.NUMBERVALUE($A301),PKRFP1!$A:$I,6,FALSE),"N/A")</f>
        <v>0.32500000000000001</v>
      </c>
      <c r="H301">
        <f>IFERROR(VLOOKUP(_xlfn.NUMBERVALUE($A301),PKRFP1!$A:$I,5,FALSE),"N/A")</f>
        <v>5</v>
      </c>
      <c r="I301">
        <f>IF(AND(ISNUMBER(Points_Table[[#This Row],[May 2019 NRI]]),ISNUMBER(Points_Table[[#This Row],[2008 NRC]]),OR(H301&lt;=4,G301&gt;=$T$17)),1,0)</f>
        <v>0</v>
      </c>
      <c r="J301">
        <f t="shared" si="16"/>
        <v>1</v>
      </c>
      <c r="K301">
        <f t="shared" si="17"/>
        <v>1</v>
      </c>
      <c r="L301" s="90">
        <f>Points_Table[[#This Row],[Ec Dis Points]]+Points_Table[[#This Row],[ELL Points]]</f>
        <v>2</v>
      </c>
      <c r="M301">
        <f>IFERROR(VLOOKUP(_xlfn.NUMBERVALUE($A301),PKRFP1!$A:$L,12,FALSE),"N/A")</f>
        <v>0</v>
      </c>
      <c r="N301" s="88">
        <f t="shared" si="19"/>
        <v>3</v>
      </c>
      <c r="O301" s="94" t="str">
        <f>IFERROR(VLOOKUP(_xlfn.NUMBERVALUE($A301),'% Served'!$A:$L,12,FALSE),"N/A")</f>
        <v>N/A</v>
      </c>
      <c r="P301" s="90">
        <f>INDEX('Need Points'!$T$21:$T$26,IF(Points_Table[[#This Row],[% Served 3yr Average]]="N/A",6,MATCH(Points_Table[[#This Row],[% Served 3yr Average]],'Need Points'!$S$21:$S$26,1)+1))</f>
        <v>5</v>
      </c>
    </row>
    <row r="302" spans="1:16" x14ac:dyDescent="0.25">
      <c r="A302" t="str">
        <f t="shared" si="18"/>
        <v>280251</v>
      </c>
      <c r="B302" s="68" t="s">
        <v>2377</v>
      </c>
      <c r="C302" s="71" t="s">
        <v>1388</v>
      </c>
      <c r="D302" s="69">
        <v>2018</v>
      </c>
      <c r="E302" s="69">
        <v>3</v>
      </c>
      <c r="F302" s="69">
        <v>34</v>
      </c>
      <c r="G302">
        <f>IFERROR(VLOOKUP(_xlfn.NUMBERVALUE($A302),PKRFP1!$A:$I,6,FALSE),"N/A")</f>
        <v>0.54300000000000004</v>
      </c>
      <c r="H302">
        <f>IFERROR(VLOOKUP(_xlfn.NUMBERVALUE($A302),PKRFP1!$A:$I,5,FALSE),"N/A")</f>
        <v>6</v>
      </c>
      <c r="I302">
        <f>IF(AND(ISNUMBER(Points_Table[[#This Row],[May 2019 NRI]]),ISNUMBER(Points_Table[[#This Row],[2008 NRC]]),OR(H302&lt;=4,G302&gt;=$T$17)),1,0)</f>
        <v>0</v>
      </c>
      <c r="J302">
        <f t="shared" si="16"/>
        <v>0</v>
      </c>
      <c r="K302">
        <f t="shared" si="17"/>
        <v>1</v>
      </c>
      <c r="L302" s="90">
        <f>Points_Table[[#This Row],[Ec Dis Points]]+Points_Table[[#This Row],[ELL Points]]</f>
        <v>1</v>
      </c>
      <c r="M302">
        <f>IFERROR(VLOOKUP(_xlfn.NUMBERVALUE($A302),PKRFP1!$A:$L,12,FALSE),"N/A")</f>
        <v>0</v>
      </c>
      <c r="N302" s="88">
        <f t="shared" si="19"/>
        <v>3</v>
      </c>
      <c r="O302" s="94" t="str">
        <f>IFERROR(VLOOKUP(_xlfn.NUMBERVALUE($A302),'% Served'!$A:$L,12,FALSE),"N/A")</f>
        <v>N/A</v>
      </c>
      <c r="P302" s="90">
        <f>INDEX('Need Points'!$T$21:$T$26,IF(Points_Table[[#This Row],[% Served 3yr Average]]="N/A",6,MATCH(Points_Table[[#This Row],[% Served 3yr Average]],'Need Points'!$S$21:$S$26,1)+1))</f>
        <v>5</v>
      </c>
    </row>
    <row r="303" spans="1:16" x14ac:dyDescent="0.25">
      <c r="A303" t="str">
        <f t="shared" si="18"/>
        <v>280252</v>
      </c>
      <c r="B303" s="68" t="s">
        <v>2378</v>
      </c>
      <c r="C303" s="71" t="s">
        <v>1359</v>
      </c>
      <c r="D303" s="69">
        <v>2018</v>
      </c>
      <c r="E303" s="69">
        <v>4</v>
      </c>
      <c r="F303" s="69">
        <v>38</v>
      </c>
      <c r="G303">
        <f>IFERROR(VLOOKUP(_xlfn.NUMBERVALUE($A303),PKRFP1!$A:$I,6,FALSE),"N/A")</f>
        <v>0.50800000000000001</v>
      </c>
      <c r="H303">
        <f>IFERROR(VLOOKUP(_xlfn.NUMBERVALUE($A303),PKRFP1!$A:$I,5,FALSE),"N/A")</f>
        <v>6</v>
      </c>
      <c r="I303">
        <f>IF(AND(ISNUMBER(Points_Table[[#This Row],[May 2019 NRI]]),ISNUMBER(Points_Table[[#This Row],[2008 NRC]]),OR(H303&lt;=4,G303&gt;=$T$17)),1,0)</f>
        <v>0</v>
      </c>
      <c r="J303">
        <f t="shared" si="16"/>
        <v>0</v>
      </c>
      <c r="K303">
        <f t="shared" si="17"/>
        <v>1</v>
      </c>
      <c r="L303" s="90">
        <f>Points_Table[[#This Row],[Ec Dis Points]]+Points_Table[[#This Row],[ELL Points]]</f>
        <v>1</v>
      </c>
      <c r="M303">
        <f>IFERROR(VLOOKUP(_xlfn.NUMBERVALUE($A303),PKRFP1!$A:$L,12,FALSE),"N/A")</f>
        <v>0</v>
      </c>
      <c r="N303" s="88">
        <f t="shared" si="19"/>
        <v>3</v>
      </c>
      <c r="O303" s="94" t="str">
        <f>IFERROR(VLOOKUP(_xlfn.NUMBERVALUE($A303),'% Served'!$A:$L,12,FALSE),"N/A")</f>
        <v>N/A</v>
      </c>
      <c r="P303" s="90">
        <f>INDEX('Need Points'!$T$21:$T$26,IF(Points_Table[[#This Row],[% Served 3yr Average]]="N/A",6,MATCH(Points_Table[[#This Row],[% Served 3yr Average]],'Need Points'!$S$21:$S$26,1)+1))</f>
        <v>5</v>
      </c>
    </row>
    <row r="304" spans="1:16" x14ac:dyDescent="0.25">
      <c r="A304" t="str">
        <f t="shared" si="18"/>
        <v>280253</v>
      </c>
      <c r="B304" s="68" t="s">
        <v>2379</v>
      </c>
      <c r="C304" s="71" t="s">
        <v>1161</v>
      </c>
      <c r="D304" s="69">
        <v>2018</v>
      </c>
      <c r="E304" s="69">
        <v>1</v>
      </c>
      <c r="F304" s="69">
        <v>12</v>
      </c>
      <c r="G304">
        <f>IFERROR(VLOOKUP(_xlfn.NUMBERVALUE($A304),PKRFP1!$A:$I,6,FALSE),"N/A")</f>
        <v>0.122</v>
      </c>
      <c r="H304">
        <f>IFERROR(VLOOKUP(_xlfn.NUMBERVALUE($A304),PKRFP1!$A:$I,5,FALSE),"N/A")</f>
        <v>6</v>
      </c>
      <c r="I304">
        <f>IF(AND(ISNUMBER(Points_Table[[#This Row],[May 2019 NRI]]),ISNUMBER(Points_Table[[#This Row],[2008 NRC]]),OR(H304&lt;=4,G304&gt;=$T$17)),1,0)</f>
        <v>0</v>
      </c>
      <c r="J304">
        <f t="shared" si="16"/>
        <v>0</v>
      </c>
      <c r="K304">
        <f t="shared" si="17"/>
        <v>1</v>
      </c>
      <c r="L304" s="90">
        <f>Points_Table[[#This Row],[Ec Dis Points]]+Points_Table[[#This Row],[ELL Points]]</f>
        <v>1</v>
      </c>
      <c r="M304">
        <f>IFERROR(VLOOKUP(_xlfn.NUMBERVALUE($A304),PKRFP1!$A:$L,12,FALSE),"N/A")</f>
        <v>0</v>
      </c>
      <c r="N304" s="88">
        <f t="shared" si="19"/>
        <v>3</v>
      </c>
      <c r="O304" s="94" t="str">
        <f>IFERROR(VLOOKUP(_xlfn.NUMBERVALUE($A304),'% Served'!$A:$L,12,FALSE),"N/A")</f>
        <v>N/A</v>
      </c>
      <c r="P304" s="90">
        <f>INDEX('Need Points'!$T$21:$T$26,IF(Points_Table[[#This Row],[% Served 3yr Average]]="N/A",6,MATCH(Points_Table[[#This Row],[% Served 3yr Average]],'Need Points'!$S$21:$S$26,1)+1))</f>
        <v>5</v>
      </c>
    </row>
    <row r="305" spans="1:16" x14ac:dyDescent="0.25">
      <c r="A305" t="str">
        <f t="shared" si="18"/>
        <v>280300</v>
      </c>
      <c r="B305" s="68" t="s">
        <v>2380</v>
      </c>
      <c r="C305" s="71" t="s">
        <v>1273</v>
      </c>
      <c r="D305" s="69">
        <v>2018</v>
      </c>
      <c r="E305" s="69">
        <v>6</v>
      </c>
      <c r="F305" s="69">
        <v>42</v>
      </c>
      <c r="G305">
        <f>IFERROR(VLOOKUP(_xlfn.NUMBERVALUE($A305),PKRFP1!$A:$I,6,FALSE),"N/A")</f>
        <v>0.34</v>
      </c>
      <c r="H305">
        <f>IFERROR(VLOOKUP(_xlfn.NUMBERVALUE($A305),PKRFP1!$A:$I,5,FALSE),"N/A")</f>
        <v>5</v>
      </c>
      <c r="I305">
        <f>IF(AND(ISNUMBER(Points_Table[[#This Row],[May 2019 NRI]]),ISNUMBER(Points_Table[[#This Row],[2008 NRC]]),OR(H305&lt;=4,G305&gt;=$T$17)),1,0)</f>
        <v>0</v>
      </c>
      <c r="J305">
        <f t="shared" si="16"/>
        <v>1</v>
      </c>
      <c r="K305">
        <f t="shared" si="17"/>
        <v>1</v>
      </c>
      <c r="L305" s="90">
        <f>Points_Table[[#This Row],[Ec Dis Points]]+Points_Table[[#This Row],[ELL Points]]</f>
        <v>2</v>
      </c>
      <c r="M305">
        <f>IFERROR(VLOOKUP(_xlfn.NUMBERVALUE($A305),PKRFP1!$A:$L,12,FALSE),"N/A")</f>
        <v>1</v>
      </c>
      <c r="N305" s="88">
        <f t="shared" si="19"/>
        <v>3</v>
      </c>
      <c r="O305" s="94">
        <f>IFERROR(VLOOKUP(_xlfn.NUMBERVALUE($A305),'% Served'!$A:$L,12,FALSE),"N/A")</f>
        <v>1</v>
      </c>
      <c r="P305" s="90">
        <f>INDEX('Need Points'!$T$21:$T$26,IF(Points_Table[[#This Row],[% Served 3yr Average]]="N/A",6,MATCH(Points_Table[[#This Row],[% Served 3yr Average]],'Need Points'!$S$21:$S$26,1)+1))</f>
        <v>5</v>
      </c>
    </row>
    <row r="306" spans="1:16" x14ac:dyDescent="0.25">
      <c r="A306" t="str">
        <f t="shared" si="18"/>
        <v>280401</v>
      </c>
      <c r="B306" s="68" t="s">
        <v>2381</v>
      </c>
      <c r="C306" s="71" t="s">
        <v>1126</v>
      </c>
      <c r="D306" s="69">
        <v>2018</v>
      </c>
      <c r="E306" s="69">
        <v>34</v>
      </c>
      <c r="F306" s="69">
        <v>84</v>
      </c>
      <c r="G306">
        <f>IFERROR(VLOOKUP(_xlfn.NUMBERVALUE($A306),PKRFP1!$A:$I,6,FALSE),"N/A")</f>
        <v>2.2440000000000002</v>
      </c>
      <c r="H306">
        <f>IFERROR(VLOOKUP(_xlfn.NUMBERVALUE($A306),PKRFP1!$A:$I,5,FALSE),"N/A")</f>
        <v>3</v>
      </c>
      <c r="I306">
        <f>IF(AND(ISNUMBER(Points_Table[[#This Row],[May 2019 NRI]]),ISNUMBER(Points_Table[[#This Row],[2008 NRC]]),OR(H306&lt;=4,G306&gt;=$T$17)),1,0)</f>
        <v>1</v>
      </c>
      <c r="J306">
        <f t="shared" si="16"/>
        <v>2</v>
      </c>
      <c r="K306">
        <f t="shared" si="17"/>
        <v>3</v>
      </c>
      <c r="L306" s="90">
        <f>Points_Table[[#This Row],[Ec Dis Points]]+Points_Table[[#This Row],[ELL Points]]</f>
        <v>5</v>
      </c>
      <c r="M306">
        <f>IFERROR(VLOOKUP(_xlfn.NUMBERVALUE($A306),PKRFP1!$A:$L,12,FALSE),"N/A")</f>
        <v>1</v>
      </c>
      <c r="N306" s="88">
        <f t="shared" si="19"/>
        <v>2</v>
      </c>
      <c r="O306" s="94">
        <f>IFERROR(VLOOKUP(_xlfn.NUMBERVALUE($A306),'% Served'!$A:$L,12,FALSE),"N/A")</f>
        <v>1</v>
      </c>
      <c r="P306" s="90">
        <f>INDEX('Need Points'!$T$21:$T$26,IF(Points_Table[[#This Row],[% Served 3yr Average]]="N/A",6,MATCH(Points_Table[[#This Row],[% Served 3yr Average]],'Need Points'!$S$21:$S$26,1)+1))</f>
        <v>5</v>
      </c>
    </row>
    <row r="307" spans="1:16" x14ac:dyDescent="0.25">
      <c r="A307" t="str">
        <f t="shared" si="18"/>
        <v>280402</v>
      </c>
      <c r="B307" s="68" t="s">
        <v>2382</v>
      </c>
      <c r="C307" s="71" t="s">
        <v>1199</v>
      </c>
      <c r="D307" s="69">
        <v>2018</v>
      </c>
      <c r="E307" s="69">
        <v>2</v>
      </c>
      <c r="F307" s="69">
        <v>7</v>
      </c>
      <c r="G307">
        <f>IFERROR(VLOOKUP(_xlfn.NUMBERVALUE($A307),PKRFP1!$A:$I,6,FALSE),"N/A")</f>
        <v>4.8000000000000001E-2</v>
      </c>
      <c r="H307">
        <f>IFERROR(VLOOKUP(_xlfn.NUMBERVALUE($A307),PKRFP1!$A:$I,5,FALSE),"N/A")</f>
        <v>6</v>
      </c>
      <c r="I307">
        <f>IF(AND(ISNUMBER(Points_Table[[#This Row],[May 2019 NRI]]),ISNUMBER(Points_Table[[#This Row],[2008 NRC]]),OR(H307&lt;=4,G307&gt;=$T$17)),1,0)</f>
        <v>0</v>
      </c>
      <c r="J307">
        <f t="shared" si="16"/>
        <v>0</v>
      </c>
      <c r="K307">
        <f t="shared" si="17"/>
        <v>1</v>
      </c>
      <c r="L307" s="90">
        <f>Points_Table[[#This Row],[Ec Dis Points]]+Points_Table[[#This Row],[ELL Points]]</f>
        <v>1</v>
      </c>
      <c r="M307">
        <f>IFERROR(VLOOKUP(_xlfn.NUMBERVALUE($A307),PKRFP1!$A:$L,12,FALSE),"N/A")</f>
        <v>0</v>
      </c>
      <c r="N307" s="88">
        <f t="shared" si="19"/>
        <v>3</v>
      </c>
      <c r="O307" s="94" t="str">
        <f>IFERROR(VLOOKUP(_xlfn.NUMBERVALUE($A307),'% Served'!$A:$L,12,FALSE),"N/A")</f>
        <v>N/A</v>
      </c>
      <c r="P307" s="90">
        <f>INDEX('Need Points'!$T$21:$T$26,IF(Points_Table[[#This Row],[% Served 3yr Average]]="N/A",6,MATCH(Points_Table[[#This Row],[% Served 3yr Average]],'Need Points'!$S$21:$S$26,1)+1))</f>
        <v>5</v>
      </c>
    </row>
    <row r="308" spans="1:16" x14ac:dyDescent="0.25">
      <c r="A308" t="str">
        <f t="shared" si="18"/>
        <v>280403</v>
      </c>
      <c r="B308" s="68" t="s">
        <v>2383</v>
      </c>
      <c r="C308" s="71" t="s">
        <v>1343</v>
      </c>
      <c r="D308" s="69">
        <v>2018</v>
      </c>
      <c r="E308" s="69">
        <v>3</v>
      </c>
      <c r="F308" s="69">
        <v>14</v>
      </c>
      <c r="G308">
        <f>IFERROR(VLOOKUP(_xlfn.NUMBERVALUE($A308),PKRFP1!$A:$I,6,FALSE),"N/A")</f>
        <v>9.7000000000000003E-2</v>
      </c>
      <c r="H308">
        <f>IFERROR(VLOOKUP(_xlfn.NUMBERVALUE($A308),PKRFP1!$A:$I,5,FALSE),"N/A")</f>
        <v>6</v>
      </c>
      <c r="I308">
        <f>IF(AND(ISNUMBER(Points_Table[[#This Row],[May 2019 NRI]]),ISNUMBER(Points_Table[[#This Row],[2008 NRC]]),OR(H308&lt;=4,G308&gt;=$T$17)),1,0)</f>
        <v>0</v>
      </c>
      <c r="J308">
        <f t="shared" si="16"/>
        <v>0</v>
      </c>
      <c r="K308">
        <f t="shared" si="17"/>
        <v>1</v>
      </c>
      <c r="L308" s="90">
        <f>Points_Table[[#This Row],[Ec Dis Points]]+Points_Table[[#This Row],[ELL Points]]</f>
        <v>1</v>
      </c>
      <c r="M308">
        <f>IFERROR(VLOOKUP(_xlfn.NUMBERVALUE($A308),PKRFP1!$A:$L,12,FALSE),"N/A")</f>
        <v>1</v>
      </c>
      <c r="N308" s="88">
        <f t="shared" si="19"/>
        <v>3</v>
      </c>
      <c r="O308" s="94">
        <f>IFERROR(VLOOKUP(_xlfn.NUMBERVALUE($A308),'% Served'!$A:$L,12,FALSE),"N/A")</f>
        <v>0.59375</v>
      </c>
      <c r="P308" s="90">
        <f>INDEX('Need Points'!$T$21:$T$26,IF(Points_Table[[#This Row],[% Served 3yr Average]]="N/A",6,MATCH(Points_Table[[#This Row],[% Served 3yr Average]],'Need Points'!$S$21:$S$26,1)+1))</f>
        <v>0</v>
      </c>
    </row>
    <row r="309" spans="1:16" x14ac:dyDescent="0.25">
      <c r="A309" t="str">
        <f t="shared" si="18"/>
        <v>280404</v>
      </c>
      <c r="B309" s="68" t="s">
        <v>2384</v>
      </c>
      <c r="C309" s="71" t="s">
        <v>1332</v>
      </c>
      <c r="D309" s="69">
        <v>2018</v>
      </c>
      <c r="E309" s="69">
        <v>8</v>
      </c>
      <c r="F309" s="69">
        <v>20</v>
      </c>
      <c r="G309">
        <f>IFERROR(VLOOKUP(_xlfn.NUMBERVALUE($A309),PKRFP1!$A:$I,6,FALSE),"N/A")</f>
        <v>0.18099999999999999</v>
      </c>
      <c r="H309">
        <f>IFERROR(VLOOKUP(_xlfn.NUMBERVALUE($A309),PKRFP1!$A:$I,5,FALSE),"N/A")</f>
        <v>6</v>
      </c>
      <c r="I309">
        <f>IF(AND(ISNUMBER(Points_Table[[#This Row],[May 2019 NRI]]),ISNUMBER(Points_Table[[#This Row],[2008 NRC]]),OR(H309&lt;=4,G309&gt;=$T$17)),1,0)</f>
        <v>0</v>
      </c>
      <c r="J309">
        <f t="shared" si="16"/>
        <v>1</v>
      </c>
      <c r="K309">
        <f t="shared" si="17"/>
        <v>1</v>
      </c>
      <c r="L309" s="90">
        <f>Points_Table[[#This Row],[Ec Dis Points]]+Points_Table[[#This Row],[ELL Points]]</f>
        <v>2</v>
      </c>
      <c r="M309">
        <f>IFERROR(VLOOKUP(_xlfn.NUMBERVALUE($A309),PKRFP1!$A:$L,12,FALSE),"N/A")</f>
        <v>1</v>
      </c>
      <c r="N309" s="88">
        <f t="shared" si="19"/>
        <v>3</v>
      </c>
      <c r="O309" s="94">
        <f>IFERROR(VLOOKUP(_xlfn.NUMBERVALUE($A309),'% Served'!$A:$L,12,FALSE),"N/A")</f>
        <v>1</v>
      </c>
      <c r="P309" s="90">
        <f>INDEX('Need Points'!$T$21:$T$26,IF(Points_Table[[#This Row],[% Served 3yr Average]]="N/A",6,MATCH(Points_Table[[#This Row],[% Served 3yr Average]],'Need Points'!$S$21:$S$26,1)+1))</f>
        <v>5</v>
      </c>
    </row>
    <row r="310" spans="1:16" x14ac:dyDescent="0.25">
      <c r="A310" t="str">
        <f t="shared" si="18"/>
        <v>280405</v>
      </c>
      <c r="B310" s="68" t="s">
        <v>2385</v>
      </c>
      <c r="C310" s="71" t="s">
        <v>1299</v>
      </c>
      <c r="D310" s="69">
        <v>2018</v>
      </c>
      <c r="E310" s="69">
        <v>7</v>
      </c>
      <c r="F310" s="69">
        <v>22</v>
      </c>
      <c r="G310">
        <f>IFERROR(VLOOKUP(_xlfn.NUMBERVALUE($A310),PKRFP1!$A:$I,6,FALSE),"N/A")</f>
        <v>0.26800000000000002</v>
      </c>
      <c r="H310">
        <f>IFERROR(VLOOKUP(_xlfn.NUMBERVALUE($A310),PKRFP1!$A:$I,5,FALSE),"N/A")</f>
        <v>6</v>
      </c>
      <c r="I310">
        <f>IF(AND(ISNUMBER(Points_Table[[#This Row],[May 2019 NRI]]),ISNUMBER(Points_Table[[#This Row],[2008 NRC]]),OR(H310&lt;=4,G310&gt;=$T$17)),1,0)</f>
        <v>0</v>
      </c>
      <c r="J310">
        <f t="shared" si="16"/>
        <v>1</v>
      </c>
      <c r="K310">
        <f t="shared" si="17"/>
        <v>1</v>
      </c>
      <c r="L310" s="90">
        <f>Points_Table[[#This Row],[Ec Dis Points]]+Points_Table[[#This Row],[ELL Points]]</f>
        <v>2</v>
      </c>
      <c r="M310">
        <f>IFERROR(VLOOKUP(_xlfn.NUMBERVALUE($A310),PKRFP1!$A:$L,12,FALSE),"N/A")</f>
        <v>1</v>
      </c>
      <c r="N310" s="88">
        <f t="shared" si="19"/>
        <v>3</v>
      </c>
      <c r="O310" s="94">
        <f>IFERROR(VLOOKUP(_xlfn.NUMBERVALUE($A310),'% Served'!$A:$L,12,FALSE),"N/A")</f>
        <v>1</v>
      </c>
      <c r="P310" s="90">
        <f>INDEX('Need Points'!$T$21:$T$26,IF(Points_Table[[#This Row],[% Served 3yr Average]]="N/A",6,MATCH(Points_Table[[#This Row],[% Served 3yr Average]],'Need Points'!$S$21:$S$26,1)+1))</f>
        <v>5</v>
      </c>
    </row>
    <row r="311" spans="1:16" x14ac:dyDescent="0.25">
      <c r="A311" t="str">
        <f t="shared" si="18"/>
        <v>280406</v>
      </c>
      <c r="B311" s="68" t="s">
        <v>2386</v>
      </c>
      <c r="C311" s="71" t="s">
        <v>1279</v>
      </c>
      <c r="D311" s="69">
        <v>2018</v>
      </c>
      <c r="E311" s="69">
        <v>1</v>
      </c>
      <c r="F311" s="69">
        <v>5</v>
      </c>
      <c r="G311">
        <f>IFERROR(VLOOKUP(_xlfn.NUMBERVALUE($A311),PKRFP1!$A:$I,6,FALSE),"N/A")</f>
        <v>4.7E-2</v>
      </c>
      <c r="H311">
        <f>IFERROR(VLOOKUP(_xlfn.NUMBERVALUE($A311),PKRFP1!$A:$I,5,FALSE),"N/A")</f>
        <v>6</v>
      </c>
      <c r="I311">
        <f>IF(AND(ISNUMBER(Points_Table[[#This Row],[May 2019 NRI]]),ISNUMBER(Points_Table[[#This Row],[2008 NRC]]),OR(H311&lt;=4,G311&gt;=$T$17)),1,0)</f>
        <v>0</v>
      </c>
      <c r="J311">
        <f t="shared" si="16"/>
        <v>0</v>
      </c>
      <c r="K311">
        <f t="shared" si="17"/>
        <v>1</v>
      </c>
      <c r="L311" s="90">
        <f>Points_Table[[#This Row],[Ec Dis Points]]+Points_Table[[#This Row],[ELL Points]]</f>
        <v>1</v>
      </c>
      <c r="M311">
        <f>IFERROR(VLOOKUP(_xlfn.NUMBERVALUE($A311),PKRFP1!$A:$L,12,FALSE),"N/A")</f>
        <v>0</v>
      </c>
      <c r="N311" s="88">
        <f t="shared" si="19"/>
        <v>3</v>
      </c>
      <c r="O311" s="94" t="str">
        <f>IFERROR(VLOOKUP(_xlfn.NUMBERVALUE($A311),'% Served'!$A:$L,12,FALSE),"N/A")</f>
        <v>N/A</v>
      </c>
      <c r="P311" s="90">
        <f>INDEX('Need Points'!$T$21:$T$26,IF(Points_Table[[#This Row],[% Served 3yr Average]]="N/A",6,MATCH(Points_Table[[#This Row],[% Served 3yr Average]],'Need Points'!$S$21:$S$26,1)+1))</f>
        <v>5</v>
      </c>
    </row>
    <row r="312" spans="1:16" x14ac:dyDescent="0.25">
      <c r="A312" t="str">
        <f t="shared" si="18"/>
        <v>280407</v>
      </c>
      <c r="B312" s="68" t="s">
        <v>2387</v>
      </c>
      <c r="C312" s="71" t="s">
        <v>1222</v>
      </c>
      <c r="D312" s="69">
        <v>2018</v>
      </c>
      <c r="E312" s="69">
        <v>6</v>
      </c>
      <c r="F312" s="69">
        <v>18</v>
      </c>
      <c r="G312">
        <f>IFERROR(VLOOKUP(_xlfn.NUMBERVALUE($A312),PKRFP1!$A:$I,6,FALSE),"N/A")</f>
        <v>0.112</v>
      </c>
      <c r="H312">
        <f>IFERROR(VLOOKUP(_xlfn.NUMBERVALUE($A312),PKRFP1!$A:$I,5,FALSE),"N/A")</f>
        <v>6</v>
      </c>
      <c r="I312">
        <f>IF(AND(ISNUMBER(Points_Table[[#This Row],[May 2019 NRI]]),ISNUMBER(Points_Table[[#This Row],[2008 NRC]]),OR(H312&lt;=4,G312&gt;=$T$17)),1,0)</f>
        <v>0</v>
      </c>
      <c r="J312">
        <f t="shared" si="16"/>
        <v>1</v>
      </c>
      <c r="K312">
        <f t="shared" si="17"/>
        <v>1</v>
      </c>
      <c r="L312" s="90">
        <f>Points_Table[[#This Row],[Ec Dis Points]]+Points_Table[[#This Row],[ELL Points]]</f>
        <v>2</v>
      </c>
      <c r="M312">
        <f>IFERROR(VLOOKUP(_xlfn.NUMBERVALUE($A312),PKRFP1!$A:$L,12,FALSE),"N/A")</f>
        <v>1</v>
      </c>
      <c r="N312" s="88">
        <f t="shared" si="19"/>
        <v>3</v>
      </c>
      <c r="O312" s="94">
        <f>IFERROR(VLOOKUP(_xlfn.NUMBERVALUE($A312),'% Served'!$A:$L,12,FALSE),"N/A")</f>
        <v>1</v>
      </c>
      <c r="P312" s="90">
        <f>INDEX('Need Points'!$T$21:$T$26,IF(Points_Table[[#This Row],[% Served 3yr Average]]="N/A",6,MATCH(Points_Table[[#This Row],[% Served 3yr Average]],'Need Points'!$S$21:$S$26,1)+1))</f>
        <v>5</v>
      </c>
    </row>
    <row r="313" spans="1:16" x14ac:dyDescent="0.25">
      <c r="A313" t="str">
        <f t="shared" si="18"/>
        <v>280409</v>
      </c>
      <c r="B313" s="68" t="s">
        <v>2388</v>
      </c>
      <c r="C313" s="71" t="s">
        <v>1240</v>
      </c>
      <c r="D313" s="69">
        <v>2018</v>
      </c>
      <c r="E313" s="69">
        <v>5</v>
      </c>
      <c r="F313" s="69">
        <v>14</v>
      </c>
      <c r="G313">
        <f>IFERROR(VLOOKUP(_xlfn.NUMBERVALUE($A313),PKRFP1!$A:$I,6,FALSE),"N/A")</f>
        <v>0.126</v>
      </c>
      <c r="H313">
        <f>IFERROR(VLOOKUP(_xlfn.NUMBERVALUE($A313),PKRFP1!$A:$I,5,FALSE),"N/A")</f>
        <v>6</v>
      </c>
      <c r="I313">
        <f>IF(AND(ISNUMBER(Points_Table[[#This Row],[May 2019 NRI]]),ISNUMBER(Points_Table[[#This Row],[2008 NRC]]),OR(H313&lt;=4,G313&gt;=$T$17)),1,0)</f>
        <v>0</v>
      </c>
      <c r="J313">
        <f t="shared" si="16"/>
        <v>1</v>
      </c>
      <c r="K313">
        <f t="shared" si="17"/>
        <v>1</v>
      </c>
      <c r="L313" s="90">
        <f>Points_Table[[#This Row],[Ec Dis Points]]+Points_Table[[#This Row],[ELL Points]]</f>
        <v>2</v>
      </c>
      <c r="M313">
        <f>IFERROR(VLOOKUP(_xlfn.NUMBERVALUE($A313),PKRFP1!$A:$L,12,FALSE),"N/A")</f>
        <v>1</v>
      </c>
      <c r="N313" s="88">
        <f t="shared" si="19"/>
        <v>3</v>
      </c>
      <c r="O313" s="94">
        <f>IFERROR(VLOOKUP(_xlfn.NUMBERVALUE($A313),'% Served'!$A:$L,12,FALSE),"N/A")</f>
        <v>0.99393939393939401</v>
      </c>
      <c r="P313" s="90">
        <f>INDEX('Need Points'!$T$21:$T$26,IF(Points_Table[[#This Row],[% Served 3yr Average]]="N/A",6,MATCH(Points_Table[[#This Row],[% Served 3yr Average]],'Need Points'!$S$21:$S$26,1)+1))</f>
        <v>5</v>
      </c>
    </row>
    <row r="314" spans="1:16" x14ac:dyDescent="0.25">
      <c r="A314" t="str">
        <f t="shared" si="18"/>
        <v>280410</v>
      </c>
      <c r="B314" s="68" t="s">
        <v>2389</v>
      </c>
      <c r="C314" s="71" t="s">
        <v>1289</v>
      </c>
      <c r="D314" s="69">
        <v>2018</v>
      </c>
      <c r="E314" s="69">
        <v>11</v>
      </c>
      <c r="F314" s="69">
        <v>32</v>
      </c>
      <c r="G314">
        <f>IFERROR(VLOOKUP(_xlfn.NUMBERVALUE($A314),PKRFP1!$A:$I,6,FALSE),"N/A")</f>
        <v>0.27400000000000002</v>
      </c>
      <c r="H314">
        <f>IFERROR(VLOOKUP(_xlfn.NUMBERVALUE($A314),PKRFP1!$A:$I,5,FALSE),"N/A")</f>
        <v>6</v>
      </c>
      <c r="I314">
        <f>IF(AND(ISNUMBER(Points_Table[[#This Row],[May 2019 NRI]]),ISNUMBER(Points_Table[[#This Row],[2008 NRC]]),OR(H314&lt;=4,G314&gt;=$T$17)),1,0)</f>
        <v>0</v>
      </c>
      <c r="J314">
        <f t="shared" si="16"/>
        <v>2</v>
      </c>
      <c r="K314">
        <f t="shared" si="17"/>
        <v>1</v>
      </c>
      <c r="L314" s="90">
        <f>Points_Table[[#This Row],[Ec Dis Points]]+Points_Table[[#This Row],[ELL Points]]</f>
        <v>3</v>
      </c>
      <c r="M314">
        <f>IFERROR(VLOOKUP(_xlfn.NUMBERVALUE($A314),PKRFP1!$A:$L,12,FALSE),"N/A")</f>
        <v>1</v>
      </c>
      <c r="N314" s="88">
        <f t="shared" si="19"/>
        <v>3</v>
      </c>
      <c r="O314" s="94">
        <f>IFERROR(VLOOKUP(_xlfn.NUMBERVALUE($A314),'% Served'!$A:$L,12,FALSE),"N/A")</f>
        <v>1</v>
      </c>
      <c r="P314" s="90">
        <f>INDEX('Need Points'!$T$21:$T$26,IF(Points_Table[[#This Row],[% Served 3yr Average]]="N/A",6,MATCH(Points_Table[[#This Row],[% Served 3yr Average]],'Need Points'!$S$21:$S$26,1)+1))</f>
        <v>5</v>
      </c>
    </row>
    <row r="315" spans="1:16" x14ac:dyDescent="0.25">
      <c r="A315" t="str">
        <f t="shared" si="18"/>
        <v>280411</v>
      </c>
      <c r="B315" s="68" t="s">
        <v>2390</v>
      </c>
      <c r="C315" s="71" t="s">
        <v>1176</v>
      </c>
      <c r="D315" s="69">
        <v>2018</v>
      </c>
      <c r="E315" s="69">
        <v>6</v>
      </c>
      <c r="F315" s="69">
        <v>20</v>
      </c>
      <c r="G315">
        <f>IFERROR(VLOOKUP(_xlfn.NUMBERVALUE($A315),PKRFP1!$A:$I,6,FALSE),"N/A")</f>
        <v>0.19900000000000001</v>
      </c>
      <c r="H315">
        <f>IFERROR(VLOOKUP(_xlfn.NUMBERVALUE($A315),PKRFP1!$A:$I,5,FALSE),"N/A")</f>
        <v>6</v>
      </c>
      <c r="I315">
        <f>IF(AND(ISNUMBER(Points_Table[[#This Row],[May 2019 NRI]]),ISNUMBER(Points_Table[[#This Row],[2008 NRC]]),OR(H315&lt;=4,G315&gt;=$T$17)),1,0)</f>
        <v>0</v>
      </c>
      <c r="J315">
        <f t="shared" si="16"/>
        <v>1</v>
      </c>
      <c r="K315">
        <f t="shared" si="17"/>
        <v>1</v>
      </c>
      <c r="L315" s="90">
        <f>Points_Table[[#This Row],[Ec Dis Points]]+Points_Table[[#This Row],[ELL Points]]</f>
        <v>2</v>
      </c>
      <c r="M315">
        <f>IFERROR(VLOOKUP(_xlfn.NUMBERVALUE($A315),PKRFP1!$A:$L,12,FALSE),"N/A")</f>
        <v>0</v>
      </c>
      <c r="N315" s="88">
        <f t="shared" si="19"/>
        <v>3</v>
      </c>
      <c r="O315" s="94" t="str">
        <f>IFERROR(VLOOKUP(_xlfn.NUMBERVALUE($A315),'% Served'!$A:$L,12,FALSE),"N/A")</f>
        <v>N/A</v>
      </c>
      <c r="P315" s="90">
        <f>INDEX('Need Points'!$T$21:$T$26,IF(Points_Table[[#This Row],[% Served 3yr Average]]="N/A",6,MATCH(Points_Table[[#This Row],[% Served 3yr Average]],'Need Points'!$S$21:$S$26,1)+1))</f>
        <v>5</v>
      </c>
    </row>
    <row r="316" spans="1:16" x14ac:dyDescent="0.25">
      <c r="A316" t="str">
        <f t="shared" si="18"/>
        <v>280501</v>
      </c>
      <c r="B316" s="68" t="s">
        <v>2391</v>
      </c>
      <c r="C316" s="71" t="s">
        <v>1312</v>
      </c>
      <c r="D316" s="69">
        <v>2018</v>
      </c>
      <c r="E316" s="69">
        <v>2</v>
      </c>
      <c r="F316" s="69">
        <v>12</v>
      </c>
      <c r="G316">
        <f>IFERROR(VLOOKUP(_xlfn.NUMBERVALUE($A316),PKRFP1!$A:$I,6,FALSE),"N/A")</f>
        <v>6.3E-2</v>
      </c>
      <c r="H316">
        <f>IFERROR(VLOOKUP(_xlfn.NUMBERVALUE($A316),PKRFP1!$A:$I,5,FALSE),"N/A")</f>
        <v>6</v>
      </c>
      <c r="I316">
        <f>IF(AND(ISNUMBER(Points_Table[[#This Row],[May 2019 NRI]]),ISNUMBER(Points_Table[[#This Row],[2008 NRC]]),OR(H316&lt;=4,G316&gt;=$T$17)),1,0)</f>
        <v>0</v>
      </c>
      <c r="J316">
        <f t="shared" si="16"/>
        <v>0</v>
      </c>
      <c r="K316">
        <f t="shared" si="17"/>
        <v>1</v>
      </c>
      <c r="L316" s="90">
        <f>Points_Table[[#This Row],[Ec Dis Points]]+Points_Table[[#This Row],[ELL Points]]</f>
        <v>1</v>
      </c>
      <c r="M316">
        <f>IFERROR(VLOOKUP(_xlfn.NUMBERVALUE($A316),PKRFP1!$A:$L,12,FALSE),"N/A")</f>
        <v>0</v>
      </c>
      <c r="N316" s="88">
        <f t="shared" si="19"/>
        <v>3</v>
      </c>
      <c r="O316" s="94" t="str">
        <f>IFERROR(VLOOKUP(_xlfn.NUMBERVALUE($A316),'% Served'!$A:$L,12,FALSE),"N/A")</f>
        <v>N/A</v>
      </c>
      <c r="P316" s="90">
        <f>INDEX('Need Points'!$T$21:$T$26,IF(Points_Table[[#This Row],[% Served 3yr Average]]="N/A",6,MATCH(Points_Table[[#This Row],[% Served 3yr Average]],'Need Points'!$S$21:$S$26,1)+1))</f>
        <v>5</v>
      </c>
    </row>
    <row r="317" spans="1:16" x14ac:dyDescent="0.25">
      <c r="A317" t="str">
        <f t="shared" si="18"/>
        <v>280502</v>
      </c>
      <c r="B317" s="68" t="s">
        <v>2392</v>
      </c>
      <c r="C317" s="71" t="s">
        <v>1377</v>
      </c>
      <c r="D317" s="69">
        <v>2018</v>
      </c>
      <c r="E317" s="69">
        <v>3</v>
      </c>
      <c r="F317" s="69">
        <v>9</v>
      </c>
      <c r="G317">
        <f>IFERROR(VLOOKUP(_xlfn.NUMBERVALUE($A317),PKRFP1!$A:$I,6,FALSE),"N/A")</f>
        <v>6.0999999999999999E-2</v>
      </c>
      <c r="H317">
        <f>IFERROR(VLOOKUP(_xlfn.NUMBERVALUE($A317),PKRFP1!$A:$I,5,FALSE),"N/A")</f>
        <v>6</v>
      </c>
      <c r="I317">
        <f>IF(AND(ISNUMBER(Points_Table[[#This Row],[May 2019 NRI]]),ISNUMBER(Points_Table[[#This Row],[2008 NRC]]),OR(H317&lt;=4,G317&gt;=$T$17)),1,0)</f>
        <v>0</v>
      </c>
      <c r="J317">
        <f t="shared" si="16"/>
        <v>0</v>
      </c>
      <c r="K317">
        <f t="shared" si="17"/>
        <v>1</v>
      </c>
      <c r="L317" s="90">
        <f>Points_Table[[#This Row],[Ec Dis Points]]+Points_Table[[#This Row],[ELL Points]]</f>
        <v>1</v>
      </c>
      <c r="M317">
        <f>IFERROR(VLOOKUP(_xlfn.NUMBERVALUE($A317),PKRFP1!$A:$L,12,FALSE),"N/A")</f>
        <v>0</v>
      </c>
      <c r="N317" s="88">
        <f t="shared" si="19"/>
        <v>3</v>
      </c>
      <c r="O317" s="94" t="str">
        <f>IFERROR(VLOOKUP(_xlfn.NUMBERVALUE($A317),'% Served'!$A:$L,12,FALSE),"N/A")</f>
        <v>N/A</v>
      </c>
      <c r="P317" s="90">
        <f>INDEX('Need Points'!$T$21:$T$26,IF(Points_Table[[#This Row],[% Served 3yr Average]]="N/A",6,MATCH(Points_Table[[#This Row],[% Served 3yr Average]],'Need Points'!$S$21:$S$26,1)+1))</f>
        <v>5</v>
      </c>
    </row>
    <row r="318" spans="1:16" x14ac:dyDescent="0.25">
      <c r="A318" t="str">
        <f t="shared" si="18"/>
        <v>280503</v>
      </c>
      <c r="B318" s="68" t="s">
        <v>2393</v>
      </c>
      <c r="C318" s="71" t="s">
        <v>1272</v>
      </c>
      <c r="D318" s="69">
        <v>2018</v>
      </c>
      <c r="E318" s="69">
        <v>5</v>
      </c>
      <c r="F318" s="69">
        <v>21</v>
      </c>
      <c r="G318">
        <f>IFERROR(VLOOKUP(_xlfn.NUMBERVALUE($A318),PKRFP1!$A:$I,6,FALSE),"N/A")</f>
        <v>8.2000000000000003E-2</v>
      </c>
      <c r="H318">
        <f>IFERROR(VLOOKUP(_xlfn.NUMBERVALUE($A318),PKRFP1!$A:$I,5,FALSE),"N/A")</f>
        <v>6</v>
      </c>
      <c r="I318">
        <f>IF(AND(ISNUMBER(Points_Table[[#This Row],[May 2019 NRI]]),ISNUMBER(Points_Table[[#This Row],[2008 NRC]]),OR(H318&lt;=4,G318&gt;=$T$17)),1,0)</f>
        <v>0</v>
      </c>
      <c r="J318">
        <f t="shared" si="16"/>
        <v>1</v>
      </c>
      <c r="K318">
        <f t="shared" si="17"/>
        <v>1</v>
      </c>
      <c r="L318" s="90">
        <f>Points_Table[[#This Row],[Ec Dis Points]]+Points_Table[[#This Row],[ELL Points]]</f>
        <v>2</v>
      </c>
      <c r="M318">
        <f>IFERROR(VLOOKUP(_xlfn.NUMBERVALUE($A318),PKRFP1!$A:$L,12,FALSE),"N/A")</f>
        <v>0</v>
      </c>
      <c r="N318" s="88">
        <f t="shared" si="19"/>
        <v>3</v>
      </c>
      <c r="O318" s="94" t="str">
        <f>IFERROR(VLOOKUP(_xlfn.NUMBERVALUE($A318),'% Served'!$A:$L,12,FALSE),"N/A")</f>
        <v>N/A</v>
      </c>
      <c r="P318" s="90">
        <f>INDEX('Need Points'!$T$21:$T$26,IF(Points_Table[[#This Row],[% Served 3yr Average]]="N/A",6,MATCH(Points_Table[[#This Row],[% Served 3yr Average]],'Need Points'!$S$21:$S$26,1)+1))</f>
        <v>5</v>
      </c>
    </row>
    <row r="319" spans="1:16" x14ac:dyDescent="0.25">
      <c r="A319" t="str">
        <f t="shared" si="18"/>
        <v>280504</v>
      </c>
      <c r="B319" s="68" t="s">
        <v>2394</v>
      </c>
      <c r="C319" s="71" t="s">
        <v>1328</v>
      </c>
      <c r="D319" s="69">
        <v>2018</v>
      </c>
      <c r="E319" s="69">
        <v>2</v>
      </c>
      <c r="F319" s="69">
        <v>9</v>
      </c>
      <c r="G319">
        <f>IFERROR(VLOOKUP(_xlfn.NUMBERVALUE($A319),PKRFP1!$A:$I,6,FALSE),"N/A")</f>
        <v>0.107</v>
      </c>
      <c r="H319">
        <f>IFERROR(VLOOKUP(_xlfn.NUMBERVALUE($A319),PKRFP1!$A:$I,5,FALSE),"N/A")</f>
        <v>6</v>
      </c>
      <c r="I319">
        <f>IF(AND(ISNUMBER(Points_Table[[#This Row],[May 2019 NRI]]),ISNUMBER(Points_Table[[#This Row],[2008 NRC]]),OR(H319&lt;=4,G319&gt;=$T$17)),1,0)</f>
        <v>0</v>
      </c>
      <c r="J319">
        <f t="shared" si="16"/>
        <v>0</v>
      </c>
      <c r="K319">
        <f t="shared" si="17"/>
        <v>1</v>
      </c>
      <c r="L319" s="90">
        <f>Points_Table[[#This Row],[Ec Dis Points]]+Points_Table[[#This Row],[ELL Points]]</f>
        <v>1</v>
      </c>
      <c r="M319">
        <f>IFERROR(VLOOKUP(_xlfn.NUMBERVALUE($A319),PKRFP1!$A:$L,12,FALSE),"N/A")</f>
        <v>0</v>
      </c>
      <c r="N319" s="88">
        <f t="shared" si="19"/>
        <v>3</v>
      </c>
      <c r="O319" s="94" t="str">
        <f>IFERROR(VLOOKUP(_xlfn.NUMBERVALUE($A319),'% Served'!$A:$L,12,FALSE),"N/A")</f>
        <v>N/A</v>
      </c>
      <c r="P319" s="90">
        <f>INDEX('Need Points'!$T$21:$T$26,IF(Points_Table[[#This Row],[% Served 3yr Average]]="N/A",6,MATCH(Points_Table[[#This Row],[% Served 3yr Average]],'Need Points'!$S$21:$S$26,1)+1))</f>
        <v>5</v>
      </c>
    </row>
    <row r="320" spans="1:16" x14ac:dyDescent="0.25">
      <c r="A320" t="str">
        <f t="shared" si="18"/>
        <v>280506</v>
      </c>
      <c r="B320" s="68" t="s">
        <v>2395</v>
      </c>
      <c r="C320" s="71" t="s">
        <v>1319</v>
      </c>
      <c r="D320" s="69">
        <v>2018</v>
      </c>
      <c r="E320" s="69">
        <v>8</v>
      </c>
      <c r="F320" s="69">
        <v>24</v>
      </c>
      <c r="G320">
        <f>IFERROR(VLOOKUP(_xlfn.NUMBERVALUE($A320),PKRFP1!$A:$I,6,FALSE),"N/A")</f>
        <v>6.4000000000000001E-2</v>
      </c>
      <c r="H320">
        <f>IFERROR(VLOOKUP(_xlfn.NUMBERVALUE($A320),PKRFP1!$A:$I,5,FALSE),"N/A")</f>
        <v>6</v>
      </c>
      <c r="I320">
        <f>IF(AND(ISNUMBER(Points_Table[[#This Row],[May 2019 NRI]]),ISNUMBER(Points_Table[[#This Row],[2008 NRC]]),OR(H320&lt;=4,G320&gt;=$T$17)),1,0)</f>
        <v>0</v>
      </c>
      <c r="J320">
        <f t="shared" si="16"/>
        <v>1</v>
      </c>
      <c r="K320">
        <f t="shared" si="17"/>
        <v>1</v>
      </c>
      <c r="L320" s="90">
        <f>Points_Table[[#This Row],[Ec Dis Points]]+Points_Table[[#This Row],[ELL Points]]</f>
        <v>2</v>
      </c>
      <c r="M320">
        <f>IFERROR(VLOOKUP(_xlfn.NUMBERVALUE($A320),PKRFP1!$A:$L,12,FALSE),"N/A")</f>
        <v>1</v>
      </c>
      <c r="N320" s="88">
        <f t="shared" si="19"/>
        <v>3</v>
      </c>
      <c r="O320" s="94">
        <f>IFERROR(VLOOKUP(_xlfn.NUMBERVALUE($A320),'% Served'!$A:$L,12,FALSE),"N/A")</f>
        <v>1</v>
      </c>
      <c r="P320" s="90">
        <f>INDEX('Need Points'!$T$21:$T$26,IF(Points_Table[[#This Row],[% Served 3yr Average]]="N/A",6,MATCH(Points_Table[[#This Row],[% Served 3yr Average]],'Need Points'!$S$21:$S$26,1)+1))</f>
        <v>5</v>
      </c>
    </row>
    <row r="321" spans="1:16" x14ac:dyDescent="0.25">
      <c r="A321" t="str">
        <f t="shared" si="18"/>
        <v>280515</v>
      </c>
      <c r="B321" s="68" t="s">
        <v>2396</v>
      </c>
      <c r="C321" s="71" t="s">
        <v>1257</v>
      </c>
      <c r="D321" s="69">
        <v>2018</v>
      </c>
      <c r="E321" s="69">
        <v>6</v>
      </c>
      <c r="F321" s="69">
        <v>11</v>
      </c>
      <c r="G321">
        <f>IFERROR(VLOOKUP(_xlfn.NUMBERVALUE($A321),PKRFP1!$A:$I,6,FALSE),"N/A")</f>
        <v>6.6000000000000003E-2</v>
      </c>
      <c r="H321">
        <f>IFERROR(VLOOKUP(_xlfn.NUMBERVALUE($A321),PKRFP1!$A:$I,5,FALSE),"N/A")</f>
        <v>6</v>
      </c>
      <c r="I321">
        <f>IF(AND(ISNUMBER(Points_Table[[#This Row],[May 2019 NRI]]),ISNUMBER(Points_Table[[#This Row],[2008 NRC]]),OR(H321&lt;=4,G321&gt;=$T$17)),1,0)</f>
        <v>0</v>
      </c>
      <c r="J321">
        <f t="shared" si="16"/>
        <v>1</v>
      </c>
      <c r="K321">
        <f t="shared" si="17"/>
        <v>1</v>
      </c>
      <c r="L321" s="90">
        <f>Points_Table[[#This Row],[Ec Dis Points]]+Points_Table[[#This Row],[ELL Points]]</f>
        <v>2</v>
      </c>
      <c r="M321">
        <f>IFERROR(VLOOKUP(_xlfn.NUMBERVALUE($A321),PKRFP1!$A:$L,12,FALSE),"N/A")</f>
        <v>0</v>
      </c>
      <c r="N321" s="88">
        <f t="shared" si="19"/>
        <v>3</v>
      </c>
      <c r="O321" s="94" t="str">
        <f>IFERROR(VLOOKUP(_xlfn.NUMBERVALUE($A321),'% Served'!$A:$L,12,FALSE),"N/A")</f>
        <v>N/A</v>
      </c>
      <c r="P321" s="90">
        <f>INDEX('Need Points'!$T$21:$T$26,IF(Points_Table[[#This Row],[% Served 3yr Average]]="N/A",6,MATCH(Points_Table[[#This Row],[% Served 3yr Average]],'Need Points'!$S$21:$S$26,1)+1))</f>
        <v>5</v>
      </c>
    </row>
    <row r="322" spans="1:16" x14ac:dyDescent="0.25">
      <c r="A322" t="str">
        <f t="shared" si="18"/>
        <v>280517</v>
      </c>
      <c r="B322" s="68" t="s">
        <v>2397</v>
      </c>
      <c r="C322" s="71" t="s">
        <v>1242</v>
      </c>
      <c r="D322" s="69">
        <v>2018</v>
      </c>
      <c r="E322" s="69">
        <v>11</v>
      </c>
      <c r="F322" s="69">
        <v>46</v>
      </c>
      <c r="G322">
        <f>IFERROR(VLOOKUP(_xlfn.NUMBERVALUE($A322),PKRFP1!$A:$I,6,FALSE),"N/A")</f>
        <v>0.495</v>
      </c>
      <c r="H322">
        <f>IFERROR(VLOOKUP(_xlfn.NUMBERVALUE($A322),PKRFP1!$A:$I,5,FALSE),"N/A")</f>
        <v>5</v>
      </c>
      <c r="I322">
        <f>IF(AND(ISNUMBER(Points_Table[[#This Row],[May 2019 NRI]]),ISNUMBER(Points_Table[[#This Row],[2008 NRC]]),OR(H322&lt;=4,G322&gt;=$T$17)),1,0)</f>
        <v>0</v>
      </c>
      <c r="J322">
        <f t="shared" si="16"/>
        <v>2</v>
      </c>
      <c r="K322">
        <f t="shared" si="17"/>
        <v>1</v>
      </c>
      <c r="L322" s="90">
        <f>Points_Table[[#This Row],[Ec Dis Points]]+Points_Table[[#This Row],[ELL Points]]</f>
        <v>3</v>
      </c>
      <c r="M322">
        <f>IFERROR(VLOOKUP(_xlfn.NUMBERVALUE($A322),PKRFP1!$A:$L,12,FALSE),"N/A")</f>
        <v>0</v>
      </c>
      <c r="N322" s="88">
        <f t="shared" si="19"/>
        <v>3</v>
      </c>
      <c r="O322" s="94" t="str">
        <f>IFERROR(VLOOKUP(_xlfn.NUMBERVALUE($A322),'% Served'!$A:$L,12,FALSE),"N/A")</f>
        <v>N/A</v>
      </c>
      <c r="P322" s="90">
        <f>INDEX('Need Points'!$T$21:$T$26,IF(Points_Table[[#This Row],[% Served 3yr Average]]="N/A",6,MATCH(Points_Table[[#This Row],[% Served 3yr Average]],'Need Points'!$S$21:$S$26,1)+1))</f>
        <v>5</v>
      </c>
    </row>
    <row r="323" spans="1:16" x14ac:dyDescent="0.25">
      <c r="A323" t="str">
        <f t="shared" si="18"/>
        <v>280518</v>
      </c>
      <c r="B323" s="68" t="s">
        <v>2398</v>
      </c>
      <c r="C323" s="71" t="s">
        <v>1327</v>
      </c>
      <c r="D323" s="69">
        <v>2018</v>
      </c>
      <c r="E323" s="69">
        <v>1</v>
      </c>
      <c r="F323" s="69">
        <v>13</v>
      </c>
      <c r="G323">
        <f>IFERROR(VLOOKUP(_xlfn.NUMBERVALUE($A323),PKRFP1!$A:$I,6,FALSE),"N/A")</f>
        <v>0.17</v>
      </c>
      <c r="H323">
        <f>IFERROR(VLOOKUP(_xlfn.NUMBERVALUE($A323),PKRFP1!$A:$I,5,FALSE),"N/A")</f>
        <v>6</v>
      </c>
      <c r="I323">
        <f>IF(AND(ISNUMBER(Points_Table[[#This Row],[May 2019 NRI]]),ISNUMBER(Points_Table[[#This Row],[2008 NRC]]),OR(H323&lt;=4,G323&gt;=$T$17)),1,0)</f>
        <v>0</v>
      </c>
      <c r="J323">
        <f t="shared" ref="J323:J386" si="20">INDEX($T$5:$T$8,MATCH(E323,$S$5:$S$8,1)+1)</f>
        <v>0</v>
      </c>
      <c r="K323">
        <f t="shared" ref="K323:K386" si="21">INDEX($T$12:$T$15,MATCH(F323,$S$12:$S$15,1)+1)</f>
        <v>1</v>
      </c>
      <c r="L323" s="90">
        <f>Points_Table[[#This Row],[Ec Dis Points]]+Points_Table[[#This Row],[ELL Points]]</f>
        <v>1</v>
      </c>
      <c r="M323">
        <f>IFERROR(VLOOKUP(_xlfn.NUMBERVALUE($A323),PKRFP1!$A:$L,12,FALSE),"N/A")</f>
        <v>0</v>
      </c>
      <c r="N323" s="88">
        <f t="shared" si="19"/>
        <v>3</v>
      </c>
      <c r="O323" s="94" t="str">
        <f>IFERROR(VLOOKUP(_xlfn.NUMBERVALUE($A323),'% Served'!$A:$L,12,FALSE),"N/A")</f>
        <v>N/A</v>
      </c>
      <c r="P323" s="90">
        <f>INDEX('Need Points'!$T$21:$T$26,IF(Points_Table[[#This Row],[% Served 3yr Average]]="N/A",6,MATCH(Points_Table[[#This Row],[% Served 3yr Average]],'Need Points'!$S$21:$S$26,1)+1))</f>
        <v>5</v>
      </c>
    </row>
    <row r="324" spans="1:16" x14ac:dyDescent="0.25">
      <c r="A324" t="str">
        <f t="shared" ref="A324:A326" si="22">LEFT(B324,6)</f>
        <v>280521</v>
      </c>
      <c r="B324" s="68" t="s">
        <v>2399</v>
      </c>
      <c r="C324" s="71" t="s">
        <v>1164</v>
      </c>
      <c r="D324" s="69">
        <v>2018</v>
      </c>
      <c r="E324" s="69">
        <v>3</v>
      </c>
      <c r="F324" s="69">
        <v>17</v>
      </c>
      <c r="G324">
        <f>IFERROR(VLOOKUP(_xlfn.NUMBERVALUE($A324),PKRFP1!$A:$I,6,FALSE),"N/A")</f>
        <v>0.22600000000000001</v>
      </c>
      <c r="H324">
        <f>IFERROR(VLOOKUP(_xlfn.NUMBERVALUE($A324),PKRFP1!$A:$I,5,FALSE),"N/A")</f>
        <v>6</v>
      </c>
      <c r="I324">
        <f>IF(AND(ISNUMBER(Points_Table[[#This Row],[May 2019 NRI]]),ISNUMBER(Points_Table[[#This Row],[2008 NRC]]),OR(H324&lt;=4,G324&gt;=$T$17)),1,0)</f>
        <v>0</v>
      </c>
      <c r="J324">
        <f t="shared" si="20"/>
        <v>0</v>
      </c>
      <c r="K324">
        <f t="shared" si="21"/>
        <v>1</v>
      </c>
      <c r="L324" s="90">
        <f>Points_Table[[#This Row],[Ec Dis Points]]+Points_Table[[#This Row],[ELL Points]]</f>
        <v>1</v>
      </c>
      <c r="M324">
        <f>IFERROR(VLOOKUP(_xlfn.NUMBERVALUE($A324),PKRFP1!$A:$L,12,FALSE),"N/A")</f>
        <v>0</v>
      </c>
      <c r="N324" s="88">
        <f t="shared" ref="N324:N387" si="23">IF(AND(M324=0,I324=1),1,IF(I324=1,2,3))</f>
        <v>3</v>
      </c>
      <c r="O324" s="94" t="str">
        <f>IFERROR(VLOOKUP(_xlfn.NUMBERVALUE($A324),'% Served'!$A:$L,12,FALSE),"N/A")</f>
        <v>N/A</v>
      </c>
      <c r="P324" s="90">
        <f>INDEX('Need Points'!$T$21:$T$26,IF(Points_Table[[#This Row],[% Served 3yr Average]]="N/A",6,MATCH(Points_Table[[#This Row],[% Served 3yr Average]],'Need Points'!$S$21:$S$26,1)+1))</f>
        <v>5</v>
      </c>
    </row>
    <row r="325" spans="1:16" x14ac:dyDescent="0.25">
      <c r="A325" t="str">
        <f t="shared" si="22"/>
        <v>280522</v>
      </c>
      <c r="B325" s="68" t="s">
        <v>2400</v>
      </c>
      <c r="C325" s="71" t="s">
        <v>1209</v>
      </c>
      <c r="D325" s="69">
        <v>2018</v>
      </c>
      <c r="E325" s="69">
        <v>5</v>
      </c>
      <c r="F325" s="69">
        <v>30</v>
      </c>
      <c r="G325">
        <f>IFERROR(VLOOKUP(_xlfn.NUMBERVALUE($A325),PKRFP1!$A:$I,6,FALSE),"N/A")</f>
        <v>0.35099999999999998</v>
      </c>
      <c r="H325">
        <f>IFERROR(VLOOKUP(_xlfn.NUMBERVALUE($A325),PKRFP1!$A:$I,5,FALSE),"N/A")</f>
        <v>5</v>
      </c>
      <c r="I325">
        <f>IF(AND(ISNUMBER(Points_Table[[#This Row],[May 2019 NRI]]),ISNUMBER(Points_Table[[#This Row],[2008 NRC]]),OR(H325&lt;=4,G325&gt;=$T$17)),1,0)</f>
        <v>0</v>
      </c>
      <c r="J325">
        <f t="shared" si="20"/>
        <v>1</v>
      </c>
      <c r="K325">
        <f t="shared" si="21"/>
        <v>1</v>
      </c>
      <c r="L325" s="90">
        <f>Points_Table[[#This Row],[Ec Dis Points]]+Points_Table[[#This Row],[ELL Points]]</f>
        <v>2</v>
      </c>
      <c r="M325">
        <f>IFERROR(VLOOKUP(_xlfn.NUMBERVALUE($A325),PKRFP1!$A:$L,12,FALSE),"N/A")</f>
        <v>1</v>
      </c>
      <c r="N325" s="88">
        <f t="shared" si="23"/>
        <v>3</v>
      </c>
      <c r="O325" s="94">
        <f>IFERROR(VLOOKUP(_xlfn.NUMBERVALUE($A325),'% Served'!$A:$L,12,FALSE),"N/A")</f>
        <v>1</v>
      </c>
      <c r="P325" s="90">
        <f>INDEX('Need Points'!$T$21:$T$26,IF(Points_Table[[#This Row],[% Served 3yr Average]]="N/A",6,MATCH(Points_Table[[#This Row],[% Served 3yr Average]],'Need Points'!$S$21:$S$26,1)+1))</f>
        <v>5</v>
      </c>
    </row>
    <row r="326" spans="1:16" x14ac:dyDescent="0.25">
      <c r="A326" t="str">
        <f t="shared" si="22"/>
        <v>280523</v>
      </c>
      <c r="B326" s="68" t="s">
        <v>2401</v>
      </c>
      <c r="C326" s="71" t="s">
        <v>1282</v>
      </c>
      <c r="D326" s="69">
        <v>2018</v>
      </c>
      <c r="E326" s="69">
        <v>0</v>
      </c>
      <c r="F326" s="69">
        <v>9</v>
      </c>
      <c r="G326">
        <f>IFERROR(VLOOKUP(_xlfn.NUMBERVALUE($A326),PKRFP1!$A:$I,6,FALSE),"N/A")</f>
        <v>8.2000000000000003E-2</v>
      </c>
      <c r="H326">
        <f>IFERROR(VLOOKUP(_xlfn.NUMBERVALUE($A326),PKRFP1!$A:$I,5,FALSE),"N/A")</f>
        <v>6</v>
      </c>
      <c r="I326">
        <f>IF(AND(ISNUMBER(Points_Table[[#This Row],[May 2019 NRI]]),ISNUMBER(Points_Table[[#This Row],[2008 NRC]]),OR(H326&lt;=4,G326&gt;=$T$17)),1,0)</f>
        <v>0</v>
      </c>
      <c r="J326">
        <f t="shared" si="20"/>
        <v>0</v>
      </c>
      <c r="K326">
        <f t="shared" si="21"/>
        <v>1</v>
      </c>
      <c r="L326" s="90">
        <f>Points_Table[[#This Row],[Ec Dis Points]]+Points_Table[[#This Row],[ELL Points]]</f>
        <v>1</v>
      </c>
      <c r="M326">
        <f>IFERROR(VLOOKUP(_xlfn.NUMBERVALUE($A326),PKRFP1!$A:$L,12,FALSE),"N/A")</f>
        <v>0</v>
      </c>
      <c r="N326" s="88">
        <f t="shared" si="23"/>
        <v>3</v>
      </c>
      <c r="O326" s="94" t="str">
        <f>IFERROR(VLOOKUP(_xlfn.NUMBERVALUE($A326),'% Served'!$A:$L,12,FALSE),"N/A")</f>
        <v>N/A</v>
      </c>
      <c r="P326" s="90">
        <f>INDEX('Need Points'!$T$21:$T$26,IF(Points_Table[[#This Row],[% Served 3yr Average]]="N/A",6,MATCH(Points_Table[[#This Row],[% Served 3yr Average]],'Need Points'!$S$21:$S$26,1)+1))</f>
        <v>5</v>
      </c>
    </row>
    <row r="327" spans="1:16" x14ac:dyDescent="0.25">
      <c r="A327">
        <v>300000</v>
      </c>
      <c r="B327" s="68" t="s">
        <v>2767</v>
      </c>
      <c r="C327" s="71" t="s">
        <v>998</v>
      </c>
      <c r="D327" s="69">
        <v>2018</v>
      </c>
      <c r="E327" s="69">
        <v>15</v>
      </c>
      <c r="F327" s="69">
        <v>76</v>
      </c>
      <c r="G327">
        <f>IFERROR(VLOOKUP(_xlfn.NUMBERVALUE($A327),PKRFP1!$A:$I,6,FALSE),"N/A")</f>
        <v>1.248</v>
      </c>
      <c r="H327">
        <f>IFERROR(VLOOKUP(_xlfn.NUMBERVALUE($A327),PKRFP1!$A:$I,5,FALSE),"N/A")</f>
        <v>1</v>
      </c>
      <c r="I327">
        <f>IF(AND(ISNUMBER(Points_Table[[#This Row],[May 2019 NRI]]),ISNUMBER(Points_Table[[#This Row],[2008 NRC]]),OR(H327&lt;=4,G327&gt;=$T$17)),1,0)</f>
        <v>1</v>
      </c>
      <c r="J327">
        <f t="shared" si="20"/>
        <v>2</v>
      </c>
      <c r="K327">
        <f t="shared" si="21"/>
        <v>3</v>
      </c>
      <c r="L327" s="90">
        <f>Points_Table[[#This Row],[Ec Dis Points]]+Points_Table[[#This Row],[ELL Points]]</f>
        <v>5</v>
      </c>
      <c r="M327">
        <f>IFERROR(VLOOKUP(_xlfn.NUMBERVALUE($A327),PKRFP1!$A:$L,12,FALSE),"N/A")</f>
        <v>1</v>
      </c>
      <c r="N327" s="88">
        <f t="shared" si="23"/>
        <v>2</v>
      </c>
      <c r="O327" s="94">
        <f>IFERROR(VLOOKUP(_xlfn.NUMBERVALUE($A327),'% Served'!$A:$L,12,FALSE),"N/A")</f>
        <v>1</v>
      </c>
      <c r="P327" s="90">
        <f>INDEX('Need Points'!$T$21:$T$26,IF(Points_Table[[#This Row],[% Served 3yr Average]]="N/A",6,MATCH(Points_Table[[#This Row],[% Served 3yr Average]],'Need Points'!$S$21:$S$26,1)+1))</f>
        <v>5</v>
      </c>
    </row>
    <row r="328" spans="1:16" x14ac:dyDescent="0.25">
      <c r="A328" t="str">
        <f t="shared" ref="A328:A391" si="24">LEFT(B328,6)</f>
        <v>400301</v>
      </c>
      <c r="B328" s="68" t="s">
        <v>2402</v>
      </c>
      <c r="C328" s="71" t="s">
        <v>1269</v>
      </c>
      <c r="D328" s="69">
        <v>2018</v>
      </c>
      <c r="E328" s="69">
        <v>1</v>
      </c>
      <c r="F328" s="69">
        <v>25</v>
      </c>
      <c r="G328">
        <f>IFERROR(VLOOKUP(_xlfn.NUMBERVALUE($A328),PKRFP1!$A:$I,6,FALSE),"N/A")</f>
        <v>0.38300000000000001</v>
      </c>
      <c r="H328">
        <f>IFERROR(VLOOKUP(_xlfn.NUMBERVALUE($A328),PKRFP1!$A:$I,5,FALSE),"N/A")</f>
        <v>5</v>
      </c>
      <c r="I328">
        <f>IF(AND(ISNUMBER(Points_Table[[#This Row],[May 2019 NRI]]),ISNUMBER(Points_Table[[#This Row],[2008 NRC]]),OR(H328&lt;=4,G328&gt;=$T$17)),1,0)</f>
        <v>0</v>
      </c>
      <c r="J328">
        <f t="shared" si="20"/>
        <v>0</v>
      </c>
      <c r="K328">
        <f t="shared" si="21"/>
        <v>1</v>
      </c>
      <c r="L328" s="90">
        <f>Points_Table[[#This Row],[Ec Dis Points]]+Points_Table[[#This Row],[ELL Points]]</f>
        <v>1</v>
      </c>
      <c r="M328">
        <f>IFERROR(VLOOKUP(_xlfn.NUMBERVALUE($A328),PKRFP1!$A:$L,12,FALSE),"N/A")</f>
        <v>1</v>
      </c>
      <c r="N328" s="88">
        <f t="shared" si="23"/>
        <v>3</v>
      </c>
      <c r="O328" s="94">
        <f>IFERROR(VLOOKUP(_xlfn.NUMBERVALUE($A328),'% Served'!$A:$L,12,FALSE),"N/A")</f>
        <v>1</v>
      </c>
      <c r="P328" s="90">
        <f>INDEX('Need Points'!$T$21:$T$26,IF(Points_Table[[#This Row],[% Served 3yr Average]]="N/A",6,MATCH(Points_Table[[#This Row],[% Served 3yr Average]],'Need Points'!$S$21:$S$26,1)+1))</f>
        <v>5</v>
      </c>
    </row>
    <row r="329" spans="1:16" x14ac:dyDescent="0.25">
      <c r="A329" t="str">
        <f t="shared" si="24"/>
        <v>400400</v>
      </c>
      <c r="B329" s="68" t="s">
        <v>2403</v>
      </c>
      <c r="C329" s="71" t="s">
        <v>945</v>
      </c>
      <c r="D329" s="69">
        <v>2018</v>
      </c>
      <c r="E329" s="69">
        <v>1</v>
      </c>
      <c r="F329" s="69">
        <v>56</v>
      </c>
      <c r="G329">
        <f>IFERROR(VLOOKUP(_xlfn.NUMBERVALUE($A329),PKRFP1!$A:$I,6,FALSE),"N/A")</f>
        <v>1.68</v>
      </c>
      <c r="H329">
        <f>IFERROR(VLOOKUP(_xlfn.NUMBERVALUE($A329),PKRFP1!$A:$I,5,FALSE),"N/A")</f>
        <v>5</v>
      </c>
      <c r="I329">
        <f>IF(AND(ISNUMBER(Points_Table[[#This Row],[May 2019 NRI]]),ISNUMBER(Points_Table[[#This Row],[2008 NRC]]),OR(H329&lt;=4,G329&gt;=$T$17)),1,0)</f>
        <v>1</v>
      </c>
      <c r="J329">
        <f t="shared" si="20"/>
        <v>0</v>
      </c>
      <c r="K329">
        <f t="shared" si="21"/>
        <v>2</v>
      </c>
      <c r="L329" s="90">
        <f>Points_Table[[#This Row],[Ec Dis Points]]+Points_Table[[#This Row],[ELL Points]]</f>
        <v>2</v>
      </c>
      <c r="M329">
        <f>IFERROR(VLOOKUP(_xlfn.NUMBERVALUE($A329),PKRFP1!$A:$L,12,FALSE),"N/A")</f>
        <v>1</v>
      </c>
      <c r="N329" s="88">
        <f t="shared" si="23"/>
        <v>2</v>
      </c>
      <c r="O329" s="94">
        <f>IFERROR(VLOOKUP(_xlfn.NUMBERVALUE($A329),'% Served'!$A:$L,12,FALSE),"N/A")</f>
        <v>0.89090909090909098</v>
      </c>
      <c r="P329" s="90">
        <f>INDEX('Need Points'!$T$21:$T$26,IF(Points_Table[[#This Row],[% Served 3yr Average]]="N/A",6,MATCH(Points_Table[[#This Row],[% Served 3yr Average]],'Need Points'!$S$21:$S$26,1)+1))</f>
        <v>3</v>
      </c>
    </row>
    <row r="330" spans="1:16" x14ac:dyDescent="0.25">
      <c r="A330" t="str">
        <f t="shared" si="24"/>
        <v>400601</v>
      </c>
      <c r="B330" s="68" t="s">
        <v>2404</v>
      </c>
      <c r="C330" s="71" t="s">
        <v>984</v>
      </c>
      <c r="D330" s="69">
        <v>2018</v>
      </c>
      <c r="E330" s="69">
        <v>0</v>
      </c>
      <c r="F330" s="69">
        <v>47</v>
      </c>
      <c r="G330">
        <f>IFERROR(VLOOKUP(_xlfn.NUMBERVALUE($A330),PKRFP1!$A:$I,6,FALSE),"N/A")</f>
        <v>1.319</v>
      </c>
      <c r="H330">
        <f>IFERROR(VLOOKUP(_xlfn.NUMBERVALUE($A330),PKRFP1!$A:$I,5,FALSE),"N/A")</f>
        <v>5</v>
      </c>
      <c r="I330">
        <f>IF(AND(ISNUMBER(Points_Table[[#This Row],[May 2019 NRI]]),ISNUMBER(Points_Table[[#This Row],[2008 NRC]]),OR(H330&lt;=4,G330&gt;=$T$17)),1,0)</f>
        <v>1</v>
      </c>
      <c r="J330">
        <f t="shared" si="20"/>
        <v>0</v>
      </c>
      <c r="K330">
        <f t="shared" si="21"/>
        <v>1</v>
      </c>
      <c r="L330" s="90">
        <f>Points_Table[[#This Row],[Ec Dis Points]]+Points_Table[[#This Row],[ELL Points]]</f>
        <v>1</v>
      </c>
      <c r="M330">
        <f>IFERROR(VLOOKUP(_xlfn.NUMBERVALUE($A330),PKRFP1!$A:$L,12,FALSE),"N/A")</f>
        <v>1</v>
      </c>
      <c r="N330" s="88">
        <f t="shared" si="23"/>
        <v>2</v>
      </c>
      <c r="O330" s="94">
        <f>IFERROR(VLOOKUP(_xlfn.NUMBERVALUE($A330),'% Served'!$A:$L,12,FALSE),"N/A")</f>
        <v>0.90789473684210531</v>
      </c>
      <c r="P330" s="90">
        <f>INDEX('Need Points'!$T$21:$T$26,IF(Points_Table[[#This Row],[% Served 3yr Average]]="N/A",6,MATCH(Points_Table[[#This Row],[% Served 3yr Average]],'Need Points'!$S$21:$S$26,1)+1))</f>
        <v>3</v>
      </c>
    </row>
    <row r="331" spans="1:16" x14ac:dyDescent="0.25">
      <c r="A331" t="str">
        <f t="shared" si="24"/>
        <v>400701</v>
      </c>
      <c r="B331" s="68" t="s">
        <v>2405</v>
      </c>
      <c r="C331" s="71" t="s">
        <v>987</v>
      </c>
      <c r="D331" s="69">
        <v>2018</v>
      </c>
      <c r="E331" s="69">
        <v>1</v>
      </c>
      <c r="F331" s="69">
        <v>42</v>
      </c>
      <c r="G331">
        <f>IFERROR(VLOOKUP(_xlfn.NUMBERVALUE($A331),PKRFP1!$A:$I,6,FALSE),"N/A")</f>
        <v>0.85299999999999998</v>
      </c>
      <c r="H331">
        <f>IFERROR(VLOOKUP(_xlfn.NUMBERVALUE($A331),PKRFP1!$A:$I,5,FALSE),"N/A")</f>
        <v>5</v>
      </c>
      <c r="I331">
        <f>IF(AND(ISNUMBER(Points_Table[[#This Row],[May 2019 NRI]]),ISNUMBER(Points_Table[[#This Row],[2008 NRC]]),OR(H331&lt;=4,G331&gt;=$T$17)),1,0)</f>
        <v>1</v>
      </c>
      <c r="J331">
        <f t="shared" si="20"/>
        <v>0</v>
      </c>
      <c r="K331">
        <f t="shared" si="21"/>
        <v>1</v>
      </c>
      <c r="L331" s="90">
        <f>Points_Table[[#This Row],[Ec Dis Points]]+Points_Table[[#This Row],[ELL Points]]</f>
        <v>1</v>
      </c>
      <c r="M331">
        <f>IFERROR(VLOOKUP(_xlfn.NUMBERVALUE($A331),PKRFP1!$A:$L,12,FALSE),"N/A")</f>
        <v>1</v>
      </c>
      <c r="N331" s="88">
        <f t="shared" si="23"/>
        <v>2</v>
      </c>
      <c r="O331" s="94" t="str">
        <f>IFERROR(VLOOKUP(_xlfn.NUMBERVALUE($A331),'% Served'!$A:$L,12,FALSE),"N/A")</f>
        <v>N/A</v>
      </c>
      <c r="P331" s="90">
        <f>INDEX('Need Points'!$T$21:$T$26,IF(Points_Table[[#This Row],[% Served 3yr Average]]="N/A",6,MATCH(Points_Table[[#This Row],[% Served 3yr Average]],'Need Points'!$S$21:$S$26,1)+1))</f>
        <v>5</v>
      </c>
    </row>
    <row r="332" spans="1:16" x14ac:dyDescent="0.25">
      <c r="A332" t="str">
        <f t="shared" si="24"/>
        <v>400800</v>
      </c>
      <c r="B332" s="68" t="s">
        <v>2406</v>
      </c>
      <c r="C332" s="71" t="s">
        <v>986</v>
      </c>
      <c r="D332" s="69">
        <v>2018</v>
      </c>
      <c r="E332" s="69">
        <v>2</v>
      </c>
      <c r="F332" s="69">
        <v>76</v>
      </c>
      <c r="G332">
        <f>IFERROR(VLOOKUP(_xlfn.NUMBERVALUE($A332),PKRFP1!$A:$I,6,FALSE),"N/A")</f>
        <v>3.6469999999999998</v>
      </c>
      <c r="H332">
        <f>IFERROR(VLOOKUP(_xlfn.NUMBERVALUE($A332),PKRFP1!$A:$I,5,FALSE),"N/A")</f>
        <v>3</v>
      </c>
      <c r="I332">
        <f>IF(AND(ISNUMBER(Points_Table[[#This Row],[May 2019 NRI]]),ISNUMBER(Points_Table[[#This Row],[2008 NRC]]),OR(H332&lt;=4,G332&gt;=$T$17)),1,0)</f>
        <v>1</v>
      </c>
      <c r="J332">
        <f t="shared" si="20"/>
        <v>0</v>
      </c>
      <c r="K332">
        <f t="shared" si="21"/>
        <v>3</v>
      </c>
      <c r="L332" s="90">
        <f>Points_Table[[#This Row],[Ec Dis Points]]+Points_Table[[#This Row],[ELL Points]]</f>
        <v>3</v>
      </c>
      <c r="M332">
        <f>IFERROR(VLOOKUP(_xlfn.NUMBERVALUE($A332),PKRFP1!$A:$L,12,FALSE),"N/A")</f>
        <v>1</v>
      </c>
      <c r="N332" s="88">
        <f t="shared" si="23"/>
        <v>2</v>
      </c>
      <c r="O332" s="94">
        <f>IFERROR(VLOOKUP(_xlfn.NUMBERVALUE($A332),'% Served'!$A:$L,12,FALSE),"N/A")</f>
        <v>1</v>
      </c>
      <c r="P332" s="90">
        <f>INDEX('Need Points'!$T$21:$T$26,IF(Points_Table[[#This Row],[% Served 3yr Average]]="N/A",6,MATCH(Points_Table[[#This Row],[% Served 3yr Average]],'Need Points'!$S$21:$S$26,1)+1))</f>
        <v>5</v>
      </c>
    </row>
    <row r="333" spans="1:16" x14ac:dyDescent="0.25">
      <c r="A333" t="str">
        <f t="shared" si="24"/>
        <v>400900</v>
      </c>
      <c r="B333" s="68" t="s">
        <v>2407</v>
      </c>
      <c r="C333" s="71" t="s">
        <v>991</v>
      </c>
      <c r="D333" s="69">
        <v>2018</v>
      </c>
      <c r="E333" s="69">
        <v>2</v>
      </c>
      <c r="F333" s="69">
        <v>48</v>
      </c>
      <c r="G333">
        <f>IFERROR(VLOOKUP(_xlfn.NUMBERVALUE($A333),PKRFP1!$A:$I,6,FALSE),"N/A")</f>
        <v>1.083</v>
      </c>
      <c r="H333">
        <f>IFERROR(VLOOKUP(_xlfn.NUMBERVALUE($A333),PKRFP1!$A:$I,5,FALSE),"N/A")</f>
        <v>5</v>
      </c>
      <c r="I333">
        <f>IF(AND(ISNUMBER(Points_Table[[#This Row],[May 2019 NRI]]),ISNUMBER(Points_Table[[#This Row],[2008 NRC]]),OR(H333&lt;=4,G333&gt;=$T$17)),1,0)</f>
        <v>1</v>
      </c>
      <c r="J333">
        <f t="shared" si="20"/>
        <v>0</v>
      </c>
      <c r="K333">
        <f t="shared" si="21"/>
        <v>1</v>
      </c>
      <c r="L333" s="90">
        <f>Points_Table[[#This Row],[Ec Dis Points]]+Points_Table[[#This Row],[ELL Points]]</f>
        <v>1</v>
      </c>
      <c r="M333">
        <f>IFERROR(VLOOKUP(_xlfn.NUMBERVALUE($A333),PKRFP1!$A:$L,12,FALSE),"N/A")</f>
        <v>1</v>
      </c>
      <c r="N333" s="88">
        <f t="shared" si="23"/>
        <v>2</v>
      </c>
      <c r="O333" s="94">
        <f>IFERROR(VLOOKUP(_xlfn.NUMBERVALUE($A333),'% Served'!$A:$L,12,FALSE),"N/A")</f>
        <v>1</v>
      </c>
      <c r="P333" s="90">
        <f>INDEX('Need Points'!$T$21:$T$26,IF(Points_Table[[#This Row],[% Served 3yr Average]]="N/A",6,MATCH(Points_Table[[#This Row],[% Served 3yr Average]],'Need Points'!$S$21:$S$26,1)+1))</f>
        <v>5</v>
      </c>
    </row>
    <row r="334" spans="1:16" x14ac:dyDescent="0.25">
      <c r="A334" t="str">
        <f t="shared" si="24"/>
        <v>401001</v>
      </c>
      <c r="B334" s="68" t="s">
        <v>2408</v>
      </c>
      <c r="C334" s="71" t="s">
        <v>1374</v>
      </c>
      <c r="D334" s="69">
        <v>2018</v>
      </c>
      <c r="E334" s="69">
        <v>1</v>
      </c>
      <c r="F334" s="69">
        <v>20</v>
      </c>
      <c r="G334">
        <f>IFERROR(VLOOKUP(_xlfn.NUMBERVALUE($A334),PKRFP1!$A:$I,6,FALSE),"N/A")</f>
        <v>0.38900000000000001</v>
      </c>
      <c r="H334">
        <f>IFERROR(VLOOKUP(_xlfn.NUMBERVALUE($A334),PKRFP1!$A:$I,5,FALSE),"N/A")</f>
        <v>5</v>
      </c>
      <c r="I334">
        <f>IF(AND(ISNUMBER(Points_Table[[#This Row],[May 2019 NRI]]),ISNUMBER(Points_Table[[#This Row],[2008 NRC]]),OR(H334&lt;=4,G334&gt;=$T$17)),1,0)</f>
        <v>0</v>
      </c>
      <c r="J334">
        <f t="shared" si="20"/>
        <v>0</v>
      </c>
      <c r="K334">
        <f t="shared" si="21"/>
        <v>1</v>
      </c>
      <c r="L334" s="90">
        <f>Points_Table[[#This Row],[Ec Dis Points]]+Points_Table[[#This Row],[ELL Points]]</f>
        <v>1</v>
      </c>
      <c r="M334">
        <f>IFERROR(VLOOKUP(_xlfn.NUMBERVALUE($A334),PKRFP1!$A:$L,12,FALSE),"N/A")</f>
        <v>1</v>
      </c>
      <c r="N334" s="88">
        <f t="shared" si="23"/>
        <v>3</v>
      </c>
      <c r="O334" s="94">
        <f>IFERROR(VLOOKUP(_xlfn.NUMBERVALUE($A334),'% Served'!$A:$L,12,FALSE),"N/A")</f>
        <v>1</v>
      </c>
      <c r="P334" s="90">
        <f>INDEX('Need Points'!$T$21:$T$26,IF(Points_Table[[#This Row],[% Served 3yr Average]]="N/A",6,MATCH(Points_Table[[#This Row],[% Served 3yr Average]],'Need Points'!$S$21:$S$26,1)+1))</f>
        <v>5</v>
      </c>
    </row>
    <row r="335" spans="1:16" x14ac:dyDescent="0.25">
      <c r="A335" t="str">
        <f t="shared" si="24"/>
        <v>401201</v>
      </c>
      <c r="B335" s="68" t="s">
        <v>2409</v>
      </c>
      <c r="C335" s="71" t="s">
        <v>1053</v>
      </c>
      <c r="D335" s="69">
        <v>2018</v>
      </c>
      <c r="E335" s="69">
        <v>0</v>
      </c>
      <c r="F335" s="69">
        <v>42</v>
      </c>
      <c r="G335">
        <f>IFERROR(VLOOKUP(_xlfn.NUMBERVALUE($A335),PKRFP1!$A:$I,6,FALSE),"N/A")</f>
        <v>1.5049999999999999</v>
      </c>
      <c r="H335">
        <f>IFERROR(VLOOKUP(_xlfn.NUMBERVALUE($A335),PKRFP1!$A:$I,5,FALSE),"N/A")</f>
        <v>5</v>
      </c>
      <c r="I335">
        <f>IF(AND(ISNUMBER(Points_Table[[#This Row],[May 2019 NRI]]),ISNUMBER(Points_Table[[#This Row],[2008 NRC]]),OR(H335&lt;=4,G335&gt;=$T$17)),1,0)</f>
        <v>1</v>
      </c>
      <c r="J335">
        <f t="shared" si="20"/>
        <v>0</v>
      </c>
      <c r="K335">
        <f t="shared" si="21"/>
        <v>1</v>
      </c>
      <c r="L335" s="90">
        <f>Points_Table[[#This Row],[Ec Dis Points]]+Points_Table[[#This Row],[ELL Points]]</f>
        <v>1</v>
      </c>
      <c r="M335">
        <f>IFERROR(VLOOKUP(_xlfn.NUMBERVALUE($A335),PKRFP1!$A:$L,12,FALSE),"N/A")</f>
        <v>1</v>
      </c>
      <c r="N335" s="88">
        <f t="shared" si="23"/>
        <v>2</v>
      </c>
      <c r="O335" s="94">
        <f>IFERROR(VLOOKUP(_xlfn.NUMBERVALUE($A335),'% Served'!$A:$L,12,FALSE),"N/A")</f>
        <v>1</v>
      </c>
      <c r="P335" s="90">
        <f>INDEX('Need Points'!$T$21:$T$26,IF(Points_Table[[#This Row],[% Served 3yr Average]]="N/A",6,MATCH(Points_Table[[#This Row],[% Served 3yr Average]],'Need Points'!$S$21:$S$26,1)+1))</f>
        <v>5</v>
      </c>
    </row>
    <row r="336" spans="1:16" x14ac:dyDescent="0.25">
      <c r="A336" t="str">
        <f t="shared" si="24"/>
        <v>401301</v>
      </c>
      <c r="B336" s="68" t="s">
        <v>2410</v>
      </c>
      <c r="C336" s="71" t="s">
        <v>746</v>
      </c>
      <c r="D336" s="69">
        <v>2018</v>
      </c>
      <c r="E336" s="69">
        <v>1</v>
      </c>
      <c r="F336" s="69">
        <v>51</v>
      </c>
      <c r="G336">
        <f>IFERROR(VLOOKUP(_xlfn.NUMBERVALUE($A336),PKRFP1!$A:$I,6,FALSE),"N/A")</f>
        <v>2.6219999999999999</v>
      </c>
      <c r="H336">
        <f>IFERROR(VLOOKUP(_xlfn.NUMBERVALUE($A336),PKRFP1!$A:$I,5,FALSE),"N/A")</f>
        <v>5</v>
      </c>
      <c r="I336">
        <f>IF(AND(ISNUMBER(Points_Table[[#This Row],[May 2019 NRI]]),ISNUMBER(Points_Table[[#This Row],[2008 NRC]]),OR(H336&lt;=4,G336&gt;=$T$17)),1,0)</f>
        <v>1</v>
      </c>
      <c r="J336">
        <f t="shared" si="20"/>
        <v>0</v>
      </c>
      <c r="K336">
        <f t="shared" si="21"/>
        <v>2</v>
      </c>
      <c r="L336" s="90">
        <f>Points_Table[[#This Row],[Ec Dis Points]]+Points_Table[[#This Row],[ELL Points]]</f>
        <v>2</v>
      </c>
      <c r="M336">
        <f>IFERROR(VLOOKUP(_xlfn.NUMBERVALUE($A336),PKRFP1!$A:$L,12,FALSE),"N/A")</f>
        <v>1</v>
      </c>
      <c r="N336" s="88">
        <f t="shared" si="23"/>
        <v>2</v>
      </c>
      <c r="O336" s="94">
        <f>IFERROR(VLOOKUP(_xlfn.NUMBERVALUE($A336),'% Served'!$A:$L,12,FALSE),"N/A")</f>
        <v>1</v>
      </c>
      <c r="P336" s="90">
        <f>INDEX('Need Points'!$T$21:$T$26,IF(Points_Table[[#This Row],[% Served 3yr Average]]="N/A",6,MATCH(Points_Table[[#This Row],[% Served 3yr Average]],'Need Points'!$S$21:$S$26,1)+1))</f>
        <v>5</v>
      </c>
    </row>
    <row r="337" spans="1:16" x14ac:dyDescent="0.25">
      <c r="A337" t="str">
        <f t="shared" si="24"/>
        <v>401501</v>
      </c>
      <c r="B337" s="68" t="s">
        <v>2411</v>
      </c>
      <c r="C337" s="71" t="s">
        <v>1138</v>
      </c>
      <c r="D337" s="69">
        <v>2018</v>
      </c>
      <c r="E337" s="69">
        <v>1</v>
      </c>
      <c r="F337" s="69">
        <v>44</v>
      </c>
      <c r="G337">
        <f>IFERROR(VLOOKUP(_xlfn.NUMBERVALUE($A337),PKRFP1!$A:$I,6,FALSE),"N/A")</f>
        <v>1.518</v>
      </c>
      <c r="H337">
        <f>IFERROR(VLOOKUP(_xlfn.NUMBERVALUE($A337),PKRFP1!$A:$I,5,FALSE),"N/A")</f>
        <v>5</v>
      </c>
      <c r="I337">
        <f>IF(AND(ISNUMBER(Points_Table[[#This Row],[May 2019 NRI]]),ISNUMBER(Points_Table[[#This Row],[2008 NRC]]),OR(H337&lt;=4,G337&gt;=$T$17)),1,0)</f>
        <v>1</v>
      </c>
      <c r="J337">
        <f t="shared" si="20"/>
        <v>0</v>
      </c>
      <c r="K337">
        <f t="shared" si="21"/>
        <v>1</v>
      </c>
      <c r="L337" s="90">
        <f>Points_Table[[#This Row],[Ec Dis Points]]+Points_Table[[#This Row],[ELL Points]]</f>
        <v>1</v>
      </c>
      <c r="M337">
        <f>IFERROR(VLOOKUP(_xlfn.NUMBERVALUE($A337),PKRFP1!$A:$L,12,FALSE),"N/A")</f>
        <v>1</v>
      </c>
      <c r="N337" s="88">
        <f t="shared" si="23"/>
        <v>2</v>
      </c>
      <c r="O337" s="94">
        <f>IFERROR(VLOOKUP(_xlfn.NUMBERVALUE($A337),'% Served'!$A:$L,12,FALSE),"N/A")</f>
        <v>0.9122807017543858</v>
      </c>
      <c r="P337" s="90">
        <f>INDEX('Need Points'!$T$21:$T$26,IF(Points_Table[[#This Row],[% Served 3yr Average]]="N/A",6,MATCH(Points_Table[[#This Row],[% Served 3yr Average]],'Need Points'!$S$21:$S$26,1)+1))</f>
        <v>3</v>
      </c>
    </row>
    <row r="338" spans="1:16" x14ac:dyDescent="0.25">
      <c r="A338" t="str">
        <f t="shared" si="24"/>
        <v>410401</v>
      </c>
      <c r="B338" s="68" t="s">
        <v>2412</v>
      </c>
      <c r="C338" s="71" t="s">
        <v>725</v>
      </c>
      <c r="D338" s="69">
        <v>2018</v>
      </c>
      <c r="E338" s="69">
        <v>0</v>
      </c>
      <c r="F338" s="69">
        <v>52</v>
      </c>
      <c r="G338">
        <f>IFERROR(VLOOKUP(_xlfn.NUMBERVALUE($A338),PKRFP1!$A:$I,6,FALSE),"N/A")</f>
        <v>2.1179999999999999</v>
      </c>
      <c r="H338">
        <f>IFERROR(VLOOKUP(_xlfn.NUMBERVALUE($A338),PKRFP1!$A:$I,5,FALSE),"N/A")</f>
        <v>4</v>
      </c>
      <c r="I338">
        <f>IF(AND(ISNUMBER(Points_Table[[#This Row],[May 2019 NRI]]),ISNUMBER(Points_Table[[#This Row],[2008 NRC]]),OR(H338&lt;=4,G338&gt;=$T$17)),1,0)</f>
        <v>1</v>
      </c>
      <c r="J338">
        <f t="shared" si="20"/>
        <v>0</v>
      </c>
      <c r="K338">
        <f t="shared" si="21"/>
        <v>2</v>
      </c>
      <c r="L338" s="90">
        <f>Points_Table[[#This Row],[Ec Dis Points]]+Points_Table[[#This Row],[ELL Points]]</f>
        <v>2</v>
      </c>
      <c r="M338">
        <f>IFERROR(VLOOKUP(_xlfn.NUMBERVALUE($A338),PKRFP1!$A:$L,12,FALSE),"N/A")</f>
        <v>1</v>
      </c>
      <c r="N338" s="88">
        <f t="shared" si="23"/>
        <v>2</v>
      </c>
      <c r="O338" s="94">
        <f>IFERROR(VLOOKUP(_xlfn.NUMBERVALUE($A338),'% Served'!$A:$L,12,FALSE),"N/A")</f>
        <v>1</v>
      </c>
      <c r="P338" s="90">
        <f>INDEX('Need Points'!$T$21:$T$26,IF(Points_Table[[#This Row],[% Served 3yr Average]]="N/A",6,MATCH(Points_Table[[#This Row],[% Served 3yr Average]],'Need Points'!$S$21:$S$26,1)+1))</f>
        <v>5</v>
      </c>
    </row>
    <row r="339" spans="1:16" x14ac:dyDescent="0.25">
      <c r="A339" t="str">
        <f t="shared" si="24"/>
        <v>410601</v>
      </c>
      <c r="B339" s="68" t="s">
        <v>2413</v>
      </c>
      <c r="C339" s="71" t="s">
        <v>774</v>
      </c>
      <c r="D339" s="69">
        <v>2018</v>
      </c>
      <c r="E339" s="69">
        <v>0</v>
      </c>
      <c r="F339" s="69">
        <v>61</v>
      </c>
      <c r="G339">
        <f>IFERROR(VLOOKUP(_xlfn.NUMBERVALUE($A339),PKRFP1!$A:$I,6,FALSE),"N/A")</f>
        <v>3.2789999999999999</v>
      </c>
      <c r="H339">
        <f>IFERROR(VLOOKUP(_xlfn.NUMBERVALUE($A339),PKRFP1!$A:$I,5,FALSE),"N/A")</f>
        <v>4</v>
      </c>
      <c r="I339">
        <f>IF(AND(ISNUMBER(Points_Table[[#This Row],[May 2019 NRI]]),ISNUMBER(Points_Table[[#This Row],[2008 NRC]]),OR(H339&lt;=4,G339&gt;=$T$17)),1,0)</f>
        <v>1</v>
      </c>
      <c r="J339">
        <f t="shared" si="20"/>
        <v>0</v>
      </c>
      <c r="K339">
        <f t="shared" si="21"/>
        <v>2</v>
      </c>
      <c r="L339" s="90">
        <f>Points_Table[[#This Row],[Ec Dis Points]]+Points_Table[[#This Row],[ELL Points]]</f>
        <v>2</v>
      </c>
      <c r="M339">
        <f>IFERROR(VLOOKUP(_xlfn.NUMBERVALUE($A339),PKRFP1!$A:$L,12,FALSE),"N/A")</f>
        <v>1</v>
      </c>
      <c r="N339" s="88">
        <f t="shared" si="23"/>
        <v>2</v>
      </c>
      <c r="O339" s="94">
        <f>IFERROR(VLOOKUP(_xlfn.NUMBERVALUE($A339),'% Served'!$A:$L,12,FALSE),"N/A")</f>
        <v>0.97569444444444453</v>
      </c>
      <c r="P339" s="90">
        <f>INDEX('Need Points'!$T$21:$T$26,IF(Points_Table[[#This Row],[% Served 3yr Average]]="N/A",6,MATCH(Points_Table[[#This Row],[% Served 3yr Average]],'Need Points'!$S$21:$S$26,1)+1))</f>
        <v>5</v>
      </c>
    </row>
    <row r="340" spans="1:16" x14ac:dyDescent="0.25">
      <c r="A340" t="str">
        <f t="shared" si="24"/>
        <v>411101</v>
      </c>
      <c r="B340" s="68" t="s">
        <v>2414</v>
      </c>
      <c r="C340" s="71" t="s">
        <v>1184</v>
      </c>
      <c r="D340" s="69">
        <v>2018</v>
      </c>
      <c r="E340" s="69">
        <v>2</v>
      </c>
      <c r="F340" s="69">
        <v>29</v>
      </c>
      <c r="G340">
        <f>IFERROR(VLOOKUP(_xlfn.NUMBERVALUE($A340),PKRFP1!$A:$I,6,FALSE),"N/A")</f>
        <v>0.5</v>
      </c>
      <c r="H340">
        <f>IFERROR(VLOOKUP(_xlfn.NUMBERVALUE($A340),PKRFP1!$A:$I,5,FALSE),"N/A")</f>
        <v>5</v>
      </c>
      <c r="I340">
        <f>IF(AND(ISNUMBER(Points_Table[[#This Row],[May 2019 NRI]]),ISNUMBER(Points_Table[[#This Row],[2008 NRC]]),OR(H340&lt;=4,G340&gt;=$T$17)),1,0)</f>
        <v>0</v>
      </c>
      <c r="J340">
        <f t="shared" si="20"/>
        <v>0</v>
      </c>
      <c r="K340">
        <f t="shared" si="21"/>
        <v>1</v>
      </c>
      <c r="L340" s="90">
        <f>Points_Table[[#This Row],[Ec Dis Points]]+Points_Table[[#This Row],[ELL Points]]</f>
        <v>1</v>
      </c>
      <c r="M340">
        <f>IFERROR(VLOOKUP(_xlfn.NUMBERVALUE($A340),PKRFP1!$A:$L,12,FALSE),"N/A")</f>
        <v>0</v>
      </c>
      <c r="N340" s="88">
        <f t="shared" si="23"/>
        <v>3</v>
      </c>
      <c r="O340" s="94" t="str">
        <f>IFERROR(VLOOKUP(_xlfn.NUMBERVALUE($A340),'% Served'!$A:$L,12,FALSE),"N/A")</f>
        <v>N/A</v>
      </c>
      <c r="P340" s="90">
        <f>INDEX('Need Points'!$T$21:$T$26,IF(Points_Table[[#This Row],[% Served 3yr Average]]="N/A",6,MATCH(Points_Table[[#This Row],[% Served 3yr Average]],'Need Points'!$S$21:$S$26,1)+1))</f>
        <v>5</v>
      </c>
    </row>
    <row r="341" spans="1:16" x14ac:dyDescent="0.25">
      <c r="A341" t="str">
        <f t="shared" si="24"/>
        <v>411501</v>
      </c>
      <c r="B341" s="68" t="s">
        <v>2415</v>
      </c>
      <c r="C341" s="71" t="s">
        <v>1298</v>
      </c>
      <c r="D341" s="69">
        <v>2018</v>
      </c>
      <c r="E341" s="69">
        <v>1</v>
      </c>
      <c r="F341" s="69">
        <v>16</v>
      </c>
      <c r="G341">
        <f>IFERROR(VLOOKUP(_xlfn.NUMBERVALUE($A341),PKRFP1!$A:$I,6,FALSE),"N/A")</f>
        <v>0.28799999999999998</v>
      </c>
      <c r="H341">
        <f>IFERROR(VLOOKUP(_xlfn.NUMBERVALUE($A341),PKRFP1!$A:$I,5,FALSE),"N/A")</f>
        <v>6</v>
      </c>
      <c r="I341">
        <f>IF(AND(ISNUMBER(Points_Table[[#This Row],[May 2019 NRI]]),ISNUMBER(Points_Table[[#This Row],[2008 NRC]]),OR(H341&lt;=4,G341&gt;=$T$17)),1,0)</f>
        <v>0</v>
      </c>
      <c r="J341">
        <f t="shared" si="20"/>
        <v>0</v>
      </c>
      <c r="K341">
        <f t="shared" si="21"/>
        <v>1</v>
      </c>
      <c r="L341" s="90">
        <f>Points_Table[[#This Row],[Ec Dis Points]]+Points_Table[[#This Row],[ELL Points]]</f>
        <v>1</v>
      </c>
      <c r="M341">
        <f>IFERROR(VLOOKUP(_xlfn.NUMBERVALUE($A341),PKRFP1!$A:$L,12,FALSE),"N/A")</f>
        <v>0</v>
      </c>
      <c r="N341" s="88">
        <f t="shared" si="23"/>
        <v>3</v>
      </c>
      <c r="O341" s="94" t="str">
        <f>IFERROR(VLOOKUP(_xlfn.NUMBERVALUE($A341),'% Served'!$A:$L,12,FALSE),"N/A")</f>
        <v>N/A</v>
      </c>
      <c r="P341" s="90">
        <f>INDEX('Need Points'!$T$21:$T$26,IF(Points_Table[[#This Row],[% Served 3yr Average]]="N/A",6,MATCH(Points_Table[[#This Row],[% Served 3yr Average]],'Need Points'!$S$21:$S$26,1)+1))</f>
        <v>5</v>
      </c>
    </row>
    <row r="342" spans="1:16" x14ac:dyDescent="0.25">
      <c r="A342" t="str">
        <f t="shared" si="24"/>
        <v>411504</v>
      </c>
      <c r="B342" s="68" t="s">
        <v>2416</v>
      </c>
      <c r="C342" s="71" t="s">
        <v>980</v>
      </c>
      <c r="D342" s="69">
        <v>2018</v>
      </c>
      <c r="E342" s="69">
        <v>1</v>
      </c>
      <c r="F342" s="69">
        <v>47</v>
      </c>
      <c r="G342">
        <f>IFERROR(VLOOKUP(_xlfn.NUMBERVALUE($A342),PKRFP1!$A:$I,6,FALSE),"N/A")</f>
        <v>0.82</v>
      </c>
      <c r="H342">
        <f>IFERROR(VLOOKUP(_xlfn.NUMBERVALUE($A342),PKRFP1!$A:$I,5,FALSE),"N/A")</f>
        <v>5</v>
      </c>
      <c r="I342">
        <f>IF(AND(ISNUMBER(Points_Table[[#This Row],[May 2019 NRI]]),ISNUMBER(Points_Table[[#This Row],[2008 NRC]]),OR(H342&lt;=4,G342&gt;=$T$17)),1,0)</f>
        <v>1</v>
      </c>
      <c r="J342">
        <f t="shared" si="20"/>
        <v>0</v>
      </c>
      <c r="K342">
        <f t="shared" si="21"/>
        <v>1</v>
      </c>
      <c r="L342" s="90">
        <f>Points_Table[[#This Row],[Ec Dis Points]]+Points_Table[[#This Row],[ELL Points]]</f>
        <v>1</v>
      </c>
      <c r="M342">
        <f>IFERROR(VLOOKUP(_xlfn.NUMBERVALUE($A342),PKRFP1!$A:$L,12,FALSE),"N/A")</f>
        <v>0</v>
      </c>
      <c r="N342" s="88">
        <f t="shared" si="23"/>
        <v>1</v>
      </c>
      <c r="O342" s="94" t="str">
        <f>IFERROR(VLOOKUP(_xlfn.NUMBERVALUE($A342),'% Served'!$A:$L,12,FALSE),"N/A")</f>
        <v>N/A</v>
      </c>
      <c r="P342" s="90">
        <f>INDEX('Need Points'!$T$21:$T$26,IF(Points_Table[[#This Row],[% Served 3yr Average]]="N/A",6,MATCH(Points_Table[[#This Row],[% Served 3yr Average]],'Need Points'!$S$21:$S$26,1)+1))</f>
        <v>5</v>
      </c>
    </row>
    <row r="343" spans="1:16" x14ac:dyDescent="0.25">
      <c r="A343" t="str">
        <f t="shared" si="24"/>
        <v>411603</v>
      </c>
      <c r="B343" s="68" t="s">
        <v>2417</v>
      </c>
      <c r="C343" s="71" t="s">
        <v>1063</v>
      </c>
      <c r="D343" s="69">
        <v>2018</v>
      </c>
      <c r="E343" s="69">
        <v>1</v>
      </c>
      <c r="F343" s="69">
        <v>42</v>
      </c>
      <c r="G343">
        <f>IFERROR(VLOOKUP(_xlfn.NUMBERVALUE($A343),PKRFP1!$A:$I,6,FALSE),"N/A")</f>
        <v>1.2</v>
      </c>
      <c r="H343">
        <f>IFERROR(VLOOKUP(_xlfn.NUMBERVALUE($A343),PKRFP1!$A:$I,5,FALSE),"N/A")</f>
        <v>5</v>
      </c>
      <c r="I343">
        <f>IF(AND(ISNUMBER(Points_Table[[#This Row],[May 2019 NRI]]),ISNUMBER(Points_Table[[#This Row],[2008 NRC]]),OR(H343&lt;=4,G343&gt;=$T$17)),1,0)</f>
        <v>1</v>
      </c>
      <c r="J343">
        <f t="shared" si="20"/>
        <v>0</v>
      </c>
      <c r="K343">
        <f t="shared" si="21"/>
        <v>1</v>
      </c>
      <c r="L343" s="90">
        <f>Points_Table[[#This Row],[Ec Dis Points]]+Points_Table[[#This Row],[ELL Points]]</f>
        <v>1</v>
      </c>
      <c r="M343">
        <f>IFERROR(VLOOKUP(_xlfn.NUMBERVALUE($A343),PKRFP1!$A:$L,12,FALSE),"N/A")</f>
        <v>1</v>
      </c>
      <c r="N343" s="88">
        <f t="shared" si="23"/>
        <v>2</v>
      </c>
      <c r="O343" s="94">
        <f>IFERROR(VLOOKUP(_xlfn.NUMBERVALUE($A343),'% Served'!$A:$L,12,FALSE),"N/A")</f>
        <v>1</v>
      </c>
      <c r="P343" s="90">
        <f>INDEX('Need Points'!$T$21:$T$26,IF(Points_Table[[#This Row],[% Served 3yr Average]]="N/A",6,MATCH(Points_Table[[#This Row],[% Served 3yr Average]],'Need Points'!$S$21:$S$26,1)+1))</f>
        <v>5</v>
      </c>
    </row>
    <row r="344" spans="1:16" x14ac:dyDescent="0.25">
      <c r="A344" t="str">
        <f t="shared" si="24"/>
        <v>411701</v>
      </c>
      <c r="B344" s="68" t="s">
        <v>2418</v>
      </c>
      <c r="C344" s="71" t="s">
        <v>1041</v>
      </c>
      <c r="D344" s="69">
        <v>2018</v>
      </c>
      <c r="E344" s="69">
        <v>0</v>
      </c>
      <c r="F344" s="69">
        <v>53</v>
      </c>
      <c r="G344">
        <f>IFERROR(VLOOKUP(_xlfn.NUMBERVALUE($A344),PKRFP1!$A:$I,6,FALSE),"N/A")</f>
        <v>2.222</v>
      </c>
      <c r="H344">
        <f>IFERROR(VLOOKUP(_xlfn.NUMBERVALUE($A344),PKRFP1!$A:$I,5,FALSE),"N/A")</f>
        <v>4</v>
      </c>
      <c r="I344">
        <f>IF(AND(ISNUMBER(Points_Table[[#This Row],[May 2019 NRI]]),ISNUMBER(Points_Table[[#This Row],[2008 NRC]]),OR(H344&lt;=4,G344&gt;=$T$17)),1,0)</f>
        <v>1</v>
      </c>
      <c r="J344">
        <f t="shared" si="20"/>
        <v>0</v>
      </c>
      <c r="K344">
        <f t="shared" si="21"/>
        <v>2</v>
      </c>
      <c r="L344" s="90">
        <f>Points_Table[[#This Row],[Ec Dis Points]]+Points_Table[[#This Row],[ELL Points]]</f>
        <v>2</v>
      </c>
      <c r="M344">
        <f>IFERROR(VLOOKUP(_xlfn.NUMBERVALUE($A344),PKRFP1!$A:$L,12,FALSE),"N/A")</f>
        <v>1</v>
      </c>
      <c r="N344" s="88">
        <f t="shared" si="23"/>
        <v>2</v>
      </c>
      <c r="O344" s="94">
        <f>IFERROR(VLOOKUP(_xlfn.NUMBERVALUE($A344),'% Served'!$A:$L,12,FALSE),"N/A")</f>
        <v>1</v>
      </c>
      <c r="P344" s="90">
        <f>INDEX('Need Points'!$T$21:$T$26,IF(Points_Table[[#This Row],[% Served 3yr Average]]="N/A",6,MATCH(Points_Table[[#This Row],[% Served 3yr Average]],'Need Points'!$S$21:$S$26,1)+1))</f>
        <v>5</v>
      </c>
    </row>
    <row r="345" spans="1:16" x14ac:dyDescent="0.25">
      <c r="A345" t="str">
        <f t="shared" si="24"/>
        <v>411800</v>
      </c>
      <c r="B345" s="68" t="s">
        <v>2419</v>
      </c>
      <c r="C345" s="71" t="s">
        <v>1047</v>
      </c>
      <c r="D345" s="69">
        <v>2018</v>
      </c>
      <c r="E345" s="69">
        <v>1</v>
      </c>
      <c r="F345" s="69">
        <v>64</v>
      </c>
      <c r="G345">
        <f>IFERROR(VLOOKUP(_xlfn.NUMBERVALUE($A345),PKRFP1!$A:$I,6,FALSE),"N/A")</f>
        <v>2.5760000000000001</v>
      </c>
      <c r="H345">
        <f>IFERROR(VLOOKUP(_xlfn.NUMBERVALUE($A345),PKRFP1!$A:$I,5,FALSE),"N/A")</f>
        <v>3</v>
      </c>
      <c r="I345">
        <f>IF(AND(ISNUMBER(Points_Table[[#This Row],[May 2019 NRI]]),ISNUMBER(Points_Table[[#This Row],[2008 NRC]]),OR(H345&lt;=4,G345&gt;=$T$17)),1,0)</f>
        <v>1</v>
      </c>
      <c r="J345">
        <f t="shared" si="20"/>
        <v>0</v>
      </c>
      <c r="K345">
        <f t="shared" si="21"/>
        <v>2</v>
      </c>
      <c r="L345" s="90">
        <f>Points_Table[[#This Row],[Ec Dis Points]]+Points_Table[[#This Row],[ELL Points]]</f>
        <v>2</v>
      </c>
      <c r="M345">
        <f>IFERROR(VLOOKUP(_xlfn.NUMBERVALUE($A345),PKRFP1!$A:$L,12,FALSE),"N/A")</f>
        <v>1</v>
      </c>
      <c r="N345" s="88">
        <f t="shared" si="23"/>
        <v>2</v>
      </c>
      <c r="O345" s="94">
        <f>IFERROR(VLOOKUP(_xlfn.NUMBERVALUE($A345),'% Served'!$A:$L,12,FALSE),"N/A")</f>
        <v>1</v>
      </c>
      <c r="P345" s="90">
        <f>INDEX('Need Points'!$T$21:$T$26,IF(Points_Table[[#This Row],[% Served 3yr Average]]="N/A",6,MATCH(Points_Table[[#This Row],[% Served 3yr Average]],'Need Points'!$S$21:$S$26,1)+1))</f>
        <v>5</v>
      </c>
    </row>
    <row r="346" spans="1:16" x14ac:dyDescent="0.25">
      <c r="A346" t="str">
        <f t="shared" si="24"/>
        <v>411902</v>
      </c>
      <c r="B346" s="68" t="s">
        <v>2420</v>
      </c>
      <c r="C346" s="71" t="s">
        <v>1117</v>
      </c>
      <c r="D346" s="69">
        <v>2018</v>
      </c>
      <c r="E346" s="69">
        <v>1</v>
      </c>
      <c r="F346" s="69">
        <v>49</v>
      </c>
      <c r="G346">
        <f>IFERROR(VLOOKUP(_xlfn.NUMBERVALUE($A346),PKRFP1!$A:$I,6,FALSE),"N/A")</f>
        <v>2.323</v>
      </c>
      <c r="H346">
        <f>IFERROR(VLOOKUP(_xlfn.NUMBERVALUE($A346),PKRFP1!$A:$I,5,FALSE),"N/A")</f>
        <v>5</v>
      </c>
      <c r="I346">
        <f>IF(AND(ISNUMBER(Points_Table[[#This Row],[May 2019 NRI]]),ISNUMBER(Points_Table[[#This Row],[2008 NRC]]),OR(H346&lt;=4,G346&gt;=$T$17)),1,0)</f>
        <v>1</v>
      </c>
      <c r="J346">
        <f t="shared" si="20"/>
        <v>0</v>
      </c>
      <c r="K346">
        <f t="shared" si="21"/>
        <v>1</v>
      </c>
      <c r="L346" s="90">
        <f>Points_Table[[#This Row],[Ec Dis Points]]+Points_Table[[#This Row],[ELL Points]]</f>
        <v>1</v>
      </c>
      <c r="M346">
        <f>IFERROR(VLOOKUP(_xlfn.NUMBERVALUE($A346),PKRFP1!$A:$L,12,FALSE),"N/A")</f>
        <v>1</v>
      </c>
      <c r="N346" s="88">
        <f t="shared" si="23"/>
        <v>2</v>
      </c>
      <c r="O346" s="94">
        <f>IFERROR(VLOOKUP(_xlfn.NUMBERVALUE($A346),'% Served'!$A:$L,12,FALSE),"N/A")</f>
        <v>1</v>
      </c>
      <c r="P346" s="90">
        <f>INDEX('Need Points'!$T$21:$T$26,IF(Points_Table[[#This Row],[% Served 3yr Average]]="N/A",6,MATCH(Points_Table[[#This Row],[% Served 3yr Average]],'Need Points'!$S$21:$S$26,1)+1))</f>
        <v>5</v>
      </c>
    </row>
    <row r="347" spans="1:16" x14ac:dyDescent="0.25">
      <c r="A347" t="str">
        <f t="shared" si="24"/>
        <v>412000</v>
      </c>
      <c r="B347" s="68" t="s">
        <v>2421</v>
      </c>
      <c r="C347" s="71" t="s">
        <v>1073</v>
      </c>
      <c r="D347" s="69">
        <v>2018</v>
      </c>
      <c r="E347" s="69">
        <v>0</v>
      </c>
      <c r="F347" s="69">
        <v>44</v>
      </c>
      <c r="G347">
        <f>IFERROR(VLOOKUP(_xlfn.NUMBERVALUE($A347),PKRFP1!$A:$I,6,FALSE),"N/A")</f>
        <v>1.554</v>
      </c>
      <c r="H347">
        <f>IFERROR(VLOOKUP(_xlfn.NUMBERVALUE($A347),PKRFP1!$A:$I,5,FALSE),"N/A")</f>
        <v>5</v>
      </c>
      <c r="I347">
        <f>IF(AND(ISNUMBER(Points_Table[[#This Row],[May 2019 NRI]]),ISNUMBER(Points_Table[[#This Row],[2008 NRC]]),OR(H347&lt;=4,G347&gt;=$T$17)),1,0)</f>
        <v>1</v>
      </c>
      <c r="J347">
        <f t="shared" si="20"/>
        <v>0</v>
      </c>
      <c r="K347">
        <f t="shared" si="21"/>
        <v>1</v>
      </c>
      <c r="L347" s="90">
        <f>Points_Table[[#This Row],[Ec Dis Points]]+Points_Table[[#This Row],[ELL Points]]</f>
        <v>1</v>
      </c>
      <c r="M347">
        <f>IFERROR(VLOOKUP(_xlfn.NUMBERVALUE($A347),PKRFP1!$A:$L,12,FALSE),"N/A")</f>
        <v>1</v>
      </c>
      <c r="N347" s="88">
        <f t="shared" si="23"/>
        <v>2</v>
      </c>
      <c r="O347" s="94">
        <f>IFERROR(VLOOKUP(_xlfn.NUMBERVALUE($A347),'% Served'!$A:$L,12,FALSE),"N/A")</f>
        <v>1</v>
      </c>
      <c r="P347" s="90">
        <f>INDEX('Need Points'!$T$21:$T$26,IF(Points_Table[[#This Row],[% Served 3yr Average]]="N/A",6,MATCH(Points_Table[[#This Row],[% Served 3yr Average]],'Need Points'!$S$21:$S$26,1)+1))</f>
        <v>5</v>
      </c>
    </row>
    <row r="348" spans="1:16" x14ac:dyDescent="0.25">
      <c r="A348" t="str">
        <f t="shared" si="24"/>
        <v>412201</v>
      </c>
      <c r="B348" s="68" t="s">
        <v>2422</v>
      </c>
      <c r="C348" s="71" t="s">
        <v>908</v>
      </c>
      <c r="D348" s="69">
        <v>2018</v>
      </c>
      <c r="E348" s="69">
        <v>0</v>
      </c>
      <c r="F348" s="69">
        <v>45</v>
      </c>
      <c r="G348">
        <f>IFERROR(VLOOKUP(_xlfn.NUMBERVALUE($A348),PKRFP1!$A:$I,6,FALSE),"N/A")</f>
        <v>1.8440000000000001</v>
      </c>
      <c r="H348">
        <f>IFERROR(VLOOKUP(_xlfn.NUMBERVALUE($A348),PKRFP1!$A:$I,5,FALSE),"N/A")</f>
        <v>5</v>
      </c>
      <c r="I348">
        <f>IF(AND(ISNUMBER(Points_Table[[#This Row],[May 2019 NRI]]),ISNUMBER(Points_Table[[#This Row],[2008 NRC]]),OR(H348&lt;=4,G348&gt;=$T$17)),1,0)</f>
        <v>1</v>
      </c>
      <c r="J348">
        <f t="shared" si="20"/>
        <v>0</v>
      </c>
      <c r="K348">
        <f t="shared" si="21"/>
        <v>1</v>
      </c>
      <c r="L348" s="90">
        <f>Points_Table[[#This Row],[Ec Dis Points]]+Points_Table[[#This Row],[ELL Points]]</f>
        <v>1</v>
      </c>
      <c r="M348">
        <f>IFERROR(VLOOKUP(_xlfn.NUMBERVALUE($A348),PKRFP1!$A:$L,12,FALSE),"N/A")</f>
        <v>1</v>
      </c>
      <c r="N348" s="88">
        <f t="shared" si="23"/>
        <v>2</v>
      </c>
      <c r="O348" s="94">
        <f>IFERROR(VLOOKUP(_xlfn.NUMBERVALUE($A348),'% Served'!$A:$L,12,FALSE),"N/A")</f>
        <v>1</v>
      </c>
      <c r="P348" s="90">
        <f>INDEX('Need Points'!$T$21:$T$26,IF(Points_Table[[#This Row],[% Served 3yr Average]]="N/A",6,MATCH(Points_Table[[#This Row],[% Served 3yr Average]],'Need Points'!$S$21:$S$26,1)+1))</f>
        <v>5</v>
      </c>
    </row>
    <row r="349" spans="1:16" x14ac:dyDescent="0.25">
      <c r="A349" t="str">
        <f t="shared" si="24"/>
        <v>412300</v>
      </c>
      <c r="B349" s="68" t="s">
        <v>2423</v>
      </c>
      <c r="C349" s="71" t="s">
        <v>1107</v>
      </c>
      <c r="D349" s="69">
        <v>2018</v>
      </c>
      <c r="E349" s="69">
        <v>18</v>
      </c>
      <c r="F349" s="69">
        <v>85</v>
      </c>
      <c r="G349">
        <f>IFERROR(VLOOKUP(_xlfn.NUMBERVALUE($A349),PKRFP1!$A:$I,6,FALSE),"N/A")</f>
        <v>6.4660000000000002</v>
      </c>
      <c r="H349">
        <f>IFERROR(VLOOKUP(_xlfn.NUMBERVALUE($A349),PKRFP1!$A:$I,5,FALSE),"N/A")</f>
        <v>3</v>
      </c>
      <c r="I349">
        <f>IF(AND(ISNUMBER(Points_Table[[#This Row],[May 2019 NRI]]),ISNUMBER(Points_Table[[#This Row],[2008 NRC]]),OR(H349&lt;=4,G349&gt;=$T$17)),1,0)</f>
        <v>1</v>
      </c>
      <c r="J349">
        <f t="shared" si="20"/>
        <v>2</v>
      </c>
      <c r="K349">
        <f t="shared" si="21"/>
        <v>3</v>
      </c>
      <c r="L349" s="90">
        <f>Points_Table[[#This Row],[Ec Dis Points]]+Points_Table[[#This Row],[ELL Points]]</f>
        <v>5</v>
      </c>
      <c r="M349">
        <f>IFERROR(VLOOKUP(_xlfn.NUMBERVALUE($A349),PKRFP1!$A:$L,12,FALSE),"N/A")</f>
        <v>1</v>
      </c>
      <c r="N349" s="88">
        <f t="shared" si="23"/>
        <v>2</v>
      </c>
      <c r="O349" s="94">
        <f>IFERROR(VLOOKUP(_xlfn.NUMBERVALUE($A349),'% Served'!$A:$L,12,FALSE),"N/A")</f>
        <v>1</v>
      </c>
      <c r="P349" s="90">
        <f>INDEX('Need Points'!$T$21:$T$26,IF(Points_Table[[#This Row],[% Served 3yr Average]]="N/A",6,MATCH(Points_Table[[#This Row],[% Served 3yr Average]],'Need Points'!$S$21:$S$26,1)+1))</f>
        <v>5</v>
      </c>
    </row>
    <row r="350" spans="1:16" x14ac:dyDescent="0.25">
      <c r="A350" t="str">
        <f t="shared" si="24"/>
        <v>412801</v>
      </c>
      <c r="B350" s="68" t="s">
        <v>2424</v>
      </c>
      <c r="C350" s="71" t="s">
        <v>1128</v>
      </c>
      <c r="D350" s="69">
        <v>2018</v>
      </c>
      <c r="E350" s="69">
        <v>0</v>
      </c>
      <c r="F350" s="69">
        <v>31</v>
      </c>
      <c r="G350">
        <f>IFERROR(VLOOKUP(_xlfn.NUMBERVALUE($A350),PKRFP1!$A:$I,6,FALSE),"N/A")</f>
        <v>0.98199999999999998</v>
      </c>
      <c r="H350">
        <f>IFERROR(VLOOKUP(_xlfn.NUMBERVALUE($A350),PKRFP1!$A:$I,5,FALSE),"N/A")</f>
        <v>5</v>
      </c>
      <c r="I350">
        <f>IF(AND(ISNUMBER(Points_Table[[#This Row],[May 2019 NRI]]),ISNUMBER(Points_Table[[#This Row],[2008 NRC]]),OR(H350&lt;=4,G350&gt;=$T$17)),1,0)</f>
        <v>1</v>
      </c>
      <c r="J350">
        <f t="shared" si="20"/>
        <v>0</v>
      </c>
      <c r="K350">
        <f t="shared" si="21"/>
        <v>1</v>
      </c>
      <c r="L350" s="90">
        <f>Points_Table[[#This Row],[Ec Dis Points]]+Points_Table[[#This Row],[ELL Points]]</f>
        <v>1</v>
      </c>
      <c r="M350">
        <f>IFERROR(VLOOKUP(_xlfn.NUMBERVALUE($A350),PKRFP1!$A:$L,12,FALSE),"N/A")</f>
        <v>1</v>
      </c>
      <c r="N350" s="88">
        <f t="shared" si="23"/>
        <v>2</v>
      </c>
      <c r="O350" s="94">
        <f>IFERROR(VLOOKUP(_xlfn.NUMBERVALUE($A350),'% Served'!$A:$L,12,FALSE),"N/A")</f>
        <v>1</v>
      </c>
      <c r="P350" s="90">
        <f>INDEX('Need Points'!$T$21:$T$26,IF(Points_Table[[#This Row],[% Served 3yr Average]]="N/A",6,MATCH(Points_Table[[#This Row],[% Served 3yr Average]],'Need Points'!$S$21:$S$26,1)+1))</f>
        <v>5</v>
      </c>
    </row>
    <row r="351" spans="1:16" x14ac:dyDescent="0.25">
      <c r="A351" t="str">
        <f t="shared" si="24"/>
        <v>412901</v>
      </c>
      <c r="B351" s="68" t="s">
        <v>2425</v>
      </c>
      <c r="C351" s="71" t="s">
        <v>1007</v>
      </c>
      <c r="D351" s="69">
        <v>2018</v>
      </c>
      <c r="E351" s="69">
        <v>0</v>
      </c>
      <c r="F351" s="69">
        <v>38</v>
      </c>
      <c r="G351">
        <f>IFERROR(VLOOKUP(_xlfn.NUMBERVALUE($A351),PKRFP1!$A:$I,6,FALSE),"N/A")</f>
        <v>1.0229999999999999</v>
      </c>
      <c r="H351">
        <f>IFERROR(VLOOKUP(_xlfn.NUMBERVALUE($A351),PKRFP1!$A:$I,5,FALSE),"N/A")</f>
        <v>5</v>
      </c>
      <c r="I351">
        <f>IF(AND(ISNUMBER(Points_Table[[#This Row],[May 2019 NRI]]),ISNUMBER(Points_Table[[#This Row],[2008 NRC]]),OR(H351&lt;=4,G351&gt;=$T$17)),1,0)</f>
        <v>1</v>
      </c>
      <c r="J351">
        <f t="shared" si="20"/>
        <v>0</v>
      </c>
      <c r="K351">
        <f t="shared" si="21"/>
        <v>1</v>
      </c>
      <c r="L351" s="90">
        <f>Points_Table[[#This Row],[Ec Dis Points]]+Points_Table[[#This Row],[ELL Points]]</f>
        <v>1</v>
      </c>
      <c r="M351">
        <f>IFERROR(VLOOKUP(_xlfn.NUMBERVALUE($A351),PKRFP1!$A:$L,12,FALSE),"N/A")</f>
        <v>1</v>
      </c>
      <c r="N351" s="88">
        <f t="shared" si="23"/>
        <v>2</v>
      </c>
      <c r="O351" s="94">
        <f>IFERROR(VLOOKUP(_xlfn.NUMBERVALUE($A351),'% Served'!$A:$L,12,FALSE),"N/A")</f>
        <v>1</v>
      </c>
      <c r="P351" s="90">
        <f>INDEX('Need Points'!$T$21:$T$26,IF(Points_Table[[#This Row],[% Served 3yr Average]]="N/A",6,MATCH(Points_Table[[#This Row],[% Served 3yr Average]],'Need Points'!$S$21:$S$26,1)+1))</f>
        <v>5</v>
      </c>
    </row>
    <row r="352" spans="1:16" x14ac:dyDescent="0.25">
      <c r="A352" t="str">
        <f t="shared" si="24"/>
        <v>412902</v>
      </c>
      <c r="B352" s="68" t="s">
        <v>2426</v>
      </c>
      <c r="C352" s="71" t="s">
        <v>1132</v>
      </c>
      <c r="D352" s="69">
        <v>2018</v>
      </c>
      <c r="E352" s="69">
        <v>1</v>
      </c>
      <c r="F352" s="69">
        <v>36</v>
      </c>
      <c r="G352">
        <f>IFERROR(VLOOKUP(_xlfn.NUMBERVALUE($A352),PKRFP1!$A:$I,6,FALSE),"N/A")</f>
        <v>0.86899999999999999</v>
      </c>
      <c r="H352">
        <f>IFERROR(VLOOKUP(_xlfn.NUMBERVALUE($A352),PKRFP1!$A:$I,5,FALSE),"N/A")</f>
        <v>5</v>
      </c>
      <c r="I352">
        <f>IF(AND(ISNUMBER(Points_Table[[#This Row],[May 2019 NRI]]),ISNUMBER(Points_Table[[#This Row],[2008 NRC]]),OR(H352&lt;=4,G352&gt;=$T$17)),1,0)</f>
        <v>1</v>
      </c>
      <c r="J352">
        <f t="shared" si="20"/>
        <v>0</v>
      </c>
      <c r="K352">
        <f t="shared" si="21"/>
        <v>1</v>
      </c>
      <c r="L352" s="90">
        <f>Points_Table[[#This Row],[Ec Dis Points]]+Points_Table[[#This Row],[ELL Points]]</f>
        <v>1</v>
      </c>
      <c r="M352">
        <f>IFERROR(VLOOKUP(_xlfn.NUMBERVALUE($A352),PKRFP1!$A:$L,12,FALSE),"N/A")</f>
        <v>0</v>
      </c>
      <c r="N352" s="88">
        <f t="shared" si="23"/>
        <v>1</v>
      </c>
      <c r="O352" s="94" t="str">
        <f>IFERROR(VLOOKUP(_xlfn.NUMBERVALUE($A352),'% Served'!$A:$L,12,FALSE),"N/A")</f>
        <v>N/A</v>
      </c>
      <c r="P352" s="90">
        <f>INDEX('Need Points'!$T$21:$T$26,IF(Points_Table[[#This Row],[% Served 3yr Average]]="N/A",6,MATCH(Points_Table[[#This Row],[% Served 3yr Average]],'Need Points'!$S$21:$S$26,1)+1))</f>
        <v>5</v>
      </c>
    </row>
    <row r="353" spans="1:16" x14ac:dyDescent="0.25">
      <c r="A353" t="str">
        <f t="shared" si="24"/>
        <v>420101</v>
      </c>
      <c r="B353" s="68" t="s">
        <v>2427</v>
      </c>
      <c r="C353" s="71" t="s">
        <v>1401</v>
      </c>
      <c r="D353" s="69">
        <v>2018</v>
      </c>
      <c r="E353" s="69">
        <v>2</v>
      </c>
      <c r="F353" s="69">
        <v>27</v>
      </c>
      <c r="G353">
        <f>IFERROR(VLOOKUP(_xlfn.NUMBERVALUE($A353),PKRFP1!$A:$I,6,FALSE),"N/A")</f>
        <v>0.48199999999999998</v>
      </c>
      <c r="H353">
        <f>IFERROR(VLOOKUP(_xlfn.NUMBERVALUE($A353),PKRFP1!$A:$I,5,FALSE),"N/A")</f>
        <v>5</v>
      </c>
      <c r="I353">
        <f>IF(AND(ISNUMBER(Points_Table[[#This Row],[May 2019 NRI]]),ISNUMBER(Points_Table[[#This Row],[2008 NRC]]),OR(H353&lt;=4,G353&gt;=$T$17)),1,0)</f>
        <v>0</v>
      </c>
      <c r="J353">
        <f t="shared" si="20"/>
        <v>0</v>
      </c>
      <c r="K353">
        <f t="shared" si="21"/>
        <v>1</v>
      </c>
      <c r="L353" s="90">
        <f>Points_Table[[#This Row],[Ec Dis Points]]+Points_Table[[#This Row],[ELL Points]]</f>
        <v>1</v>
      </c>
      <c r="M353">
        <f>IFERROR(VLOOKUP(_xlfn.NUMBERVALUE($A353),PKRFP1!$A:$L,12,FALSE),"N/A")</f>
        <v>0</v>
      </c>
      <c r="N353" s="88">
        <f t="shared" si="23"/>
        <v>3</v>
      </c>
      <c r="O353" s="94" t="str">
        <f>IFERROR(VLOOKUP(_xlfn.NUMBERVALUE($A353),'% Served'!$A:$L,12,FALSE),"N/A")</f>
        <v>N/A</v>
      </c>
      <c r="P353" s="90">
        <f>INDEX('Need Points'!$T$21:$T$26,IF(Points_Table[[#This Row],[% Served 3yr Average]]="N/A",6,MATCH(Points_Table[[#This Row],[% Served 3yr Average]],'Need Points'!$S$21:$S$26,1)+1))</f>
        <v>5</v>
      </c>
    </row>
    <row r="354" spans="1:16" x14ac:dyDescent="0.25">
      <c r="A354" t="str">
        <f t="shared" si="24"/>
        <v>420303</v>
      </c>
      <c r="B354" s="68" t="s">
        <v>2428</v>
      </c>
      <c r="C354" s="71" t="s">
        <v>990</v>
      </c>
      <c r="D354" s="69">
        <v>2018</v>
      </c>
      <c r="E354" s="69">
        <v>1</v>
      </c>
      <c r="F354" s="69">
        <v>40</v>
      </c>
      <c r="G354">
        <f>IFERROR(VLOOKUP(_xlfn.NUMBERVALUE($A354),PKRFP1!$A:$I,6,FALSE),"N/A")</f>
        <v>0.86199999999999999</v>
      </c>
      <c r="H354">
        <f>IFERROR(VLOOKUP(_xlfn.NUMBERVALUE($A354),PKRFP1!$A:$I,5,FALSE),"N/A")</f>
        <v>5</v>
      </c>
      <c r="I354">
        <f>IF(AND(ISNUMBER(Points_Table[[#This Row],[May 2019 NRI]]),ISNUMBER(Points_Table[[#This Row],[2008 NRC]]),OR(H354&lt;=4,G354&gt;=$T$17)),1,0)</f>
        <v>1</v>
      </c>
      <c r="J354">
        <f t="shared" si="20"/>
        <v>0</v>
      </c>
      <c r="K354">
        <f t="shared" si="21"/>
        <v>1</v>
      </c>
      <c r="L354" s="90">
        <f>Points_Table[[#This Row],[Ec Dis Points]]+Points_Table[[#This Row],[ELL Points]]</f>
        <v>1</v>
      </c>
      <c r="M354">
        <f>IFERROR(VLOOKUP(_xlfn.NUMBERVALUE($A354),PKRFP1!$A:$L,12,FALSE),"N/A")</f>
        <v>1</v>
      </c>
      <c r="N354" s="88">
        <f t="shared" si="23"/>
        <v>2</v>
      </c>
      <c r="O354" s="94">
        <f>IFERROR(VLOOKUP(_xlfn.NUMBERVALUE($A354),'% Served'!$A:$L,12,FALSE),"N/A")</f>
        <v>1</v>
      </c>
      <c r="P354" s="90">
        <f>INDEX('Need Points'!$T$21:$T$26,IF(Points_Table[[#This Row],[% Served 3yr Average]]="N/A",6,MATCH(Points_Table[[#This Row],[% Served 3yr Average]],'Need Points'!$S$21:$S$26,1)+1))</f>
        <v>5</v>
      </c>
    </row>
    <row r="355" spans="1:16" x14ac:dyDescent="0.25">
      <c r="A355" t="str">
        <f t="shared" si="24"/>
        <v>420401</v>
      </c>
      <c r="B355" s="68" t="s">
        <v>2429</v>
      </c>
      <c r="C355" s="71" t="s">
        <v>838</v>
      </c>
      <c r="D355" s="69">
        <v>2018</v>
      </c>
      <c r="E355" s="69">
        <v>3</v>
      </c>
      <c r="F355" s="69">
        <v>45</v>
      </c>
      <c r="G355">
        <f>IFERROR(VLOOKUP(_xlfn.NUMBERVALUE($A355),PKRFP1!$A:$I,6,FALSE),"N/A")</f>
        <v>0.86099999999999999</v>
      </c>
      <c r="H355">
        <f>IFERROR(VLOOKUP(_xlfn.NUMBERVALUE($A355),PKRFP1!$A:$I,5,FALSE),"N/A")</f>
        <v>5</v>
      </c>
      <c r="I355">
        <f>IF(AND(ISNUMBER(Points_Table[[#This Row],[May 2019 NRI]]),ISNUMBER(Points_Table[[#This Row],[2008 NRC]]),OR(H355&lt;=4,G355&gt;=$T$17)),1,0)</f>
        <v>1</v>
      </c>
      <c r="J355">
        <f t="shared" si="20"/>
        <v>0</v>
      </c>
      <c r="K355">
        <f t="shared" si="21"/>
        <v>1</v>
      </c>
      <c r="L355" s="90">
        <f>Points_Table[[#This Row],[Ec Dis Points]]+Points_Table[[#This Row],[ELL Points]]</f>
        <v>1</v>
      </c>
      <c r="M355">
        <f>IFERROR(VLOOKUP(_xlfn.NUMBERVALUE($A355),PKRFP1!$A:$L,12,FALSE),"N/A")</f>
        <v>1</v>
      </c>
      <c r="N355" s="88">
        <f t="shared" si="23"/>
        <v>2</v>
      </c>
      <c r="O355" s="94">
        <f>IFERROR(VLOOKUP(_xlfn.NUMBERVALUE($A355),'% Served'!$A:$L,12,FALSE),"N/A")</f>
        <v>1</v>
      </c>
      <c r="P355" s="90">
        <f>INDEX('Need Points'!$T$21:$T$26,IF(Points_Table[[#This Row],[% Served 3yr Average]]="N/A",6,MATCH(Points_Table[[#This Row],[% Served 3yr Average]],'Need Points'!$S$21:$S$26,1)+1))</f>
        <v>5</v>
      </c>
    </row>
    <row r="356" spans="1:16" x14ac:dyDescent="0.25">
      <c r="A356" t="str">
        <f t="shared" si="24"/>
        <v>420411</v>
      </c>
      <c r="B356" s="68" t="s">
        <v>2430</v>
      </c>
      <c r="C356" s="71" t="s">
        <v>1256</v>
      </c>
      <c r="D356" s="69">
        <v>2018</v>
      </c>
      <c r="E356" s="69">
        <v>2</v>
      </c>
      <c r="F356" s="69">
        <v>24</v>
      </c>
      <c r="G356">
        <f>IFERROR(VLOOKUP(_xlfn.NUMBERVALUE($A356),PKRFP1!$A:$I,6,FALSE),"N/A")</f>
        <v>0.35599999999999998</v>
      </c>
      <c r="H356">
        <f>IFERROR(VLOOKUP(_xlfn.NUMBERVALUE($A356),PKRFP1!$A:$I,5,FALSE),"N/A")</f>
        <v>5</v>
      </c>
      <c r="I356">
        <f>IF(AND(ISNUMBER(Points_Table[[#This Row],[May 2019 NRI]]),ISNUMBER(Points_Table[[#This Row],[2008 NRC]]),OR(H356&lt;=4,G356&gt;=$T$17)),1,0)</f>
        <v>0</v>
      </c>
      <c r="J356">
        <f t="shared" si="20"/>
        <v>0</v>
      </c>
      <c r="K356">
        <f t="shared" si="21"/>
        <v>1</v>
      </c>
      <c r="L356" s="90">
        <f>Points_Table[[#This Row],[Ec Dis Points]]+Points_Table[[#This Row],[ELL Points]]</f>
        <v>1</v>
      </c>
      <c r="M356">
        <f>IFERROR(VLOOKUP(_xlfn.NUMBERVALUE($A356),PKRFP1!$A:$L,12,FALSE),"N/A")</f>
        <v>0</v>
      </c>
      <c r="N356" s="88">
        <f t="shared" si="23"/>
        <v>3</v>
      </c>
      <c r="O356" s="94" t="str">
        <f>IFERROR(VLOOKUP(_xlfn.NUMBERVALUE($A356),'% Served'!$A:$L,12,FALSE),"N/A")</f>
        <v>N/A</v>
      </c>
      <c r="P356" s="90">
        <f>INDEX('Need Points'!$T$21:$T$26,IF(Points_Table[[#This Row],[% Served 3yr Average]]="N/A",6,MATCH(Points_Table[[#This Row],[% Served 3yr Average]],'Need Points'!$S$21:$S$26,1)+1))</f>
        <v>5</v>
      </c>
    </row>
    <row r="357" spans="1:16" x14ac:dyDescent="0.25">
      <c r="A357" t="str">
        <f t="shared" si="24"/>
        <v>420501</v>
      </c>
      <c r="B357" s="68" t="s">
        <v>2431</v>
      </c>
      <c r="C357" s="71" t="s">
        <v>926</v>
      </c>
      <c r="D357" s="69">
        <v>2018</v>
      </c>
      <c r="E357" s="69">
        <v>1</v>
      </c>
      <c r="F357" s="69">
        <v>40</v>
      </c>
      <c r="G357">
        <f>IFERROR(VLOOKUP(_xlfn.NUMBERVALUE($A357),PKRFP1!$A:$I,6,FALSE),"N/A")</f>
        <v>1.3580000000000001</v>
      </c>
      <c r="H357">
        <f>IFERROR(VLOOKUP(_xlfn.NUMBERVALUE($A357),PKRFP1!$A:$I,5,FALSE),"N/A")</f>
        <v>5</v>
      </c>
      <c r="I357">
        <f>IF(AND(ISNUMBER(Points_Table[[#This Row],[May 2019 NRI]]),ISNUMBER(Points_Table[[#This Row],[2008 NRC]]),OR(H357&lt;=4,G357&gt;=$T$17)),1,0)</f>
        <v>1</v>
      </c>
      <c r="J357">
        <f t="shared" si="20"/>
        <v>0</v>
      </c>
      <c r="K357">
        <f t="shared" si="21"/>
        <v>1</v>
      </c>
      <c r="L357" s="90">
        <f>Points_Table[[#This Row],[Ec Dis Points]]+Points_Table[[#This Row],[ELL Points]]</f>
        <v>1</v>
      </c>
      <c r="M357">
        <f>IFERROR(VLOOKUP(_xlfn.NUMBERVALUE($A357),PKRFP1!$A:$L,12,FALSE),"N/A")</f>
        <v>1</v>
      </c>
      <c r="N357" s="88">
        <f t="shared" si="23"/>
        <v>2</v>
      </c>
      <c r="O357" s="94">
        <f>IFERROR(VLOOKUP(_xlfn.NUMBERVALUE($A357),'% Served'!$A:$L,12,FALSE),"N/A")</f>
        <v>1</v>
      </c>
      <c r="P357" s="90">
        <f>INDEX('Need Points'!$T$21:$T$26,IF(Points_Table[[#This Row],[% Served 3yr Average]]="N/A",6,MATCH(Points_Table[[#This Row],[% Served 3yr Average]],'Need Points'!$S$21:$S$26,1)+1))</f>
        <v>5</v>
      </c>
    </row>
    <row r="358" spans="1:16" x14ac:dyDescent="0.25">
      <c r="A358" t="str">
        <f t="shared" si="24"/>
        <v>420601</v>
      </c>
      <c r="B358" s="68" t="s">
        <v>2432</v>
      </c>
      <c r="C358" s="71" t="s">
        <v>849</v>
      </c>
      <c r="D358" s="69">
        <v>2018</v>
      </c>
      <c r="E358" s="69">
        <v>0</v>
      </c>
      <c r="F358" s="69">
        <v>35</v>
      </c>
      <c r="G358">
        <f>IFERROR(VLOOKUP(_xlfn.NUMBERVALUE($A358),PKRFP1!$A:$I,6,FALSE),"N/A")</f>
        <v>1.417</v>
      </c>
      <c r="H358">
        <f>IFERROR(VLOOKUP(_xlfn.NUMBERVALUE($A358),PKRFP1!$A:$I,5,FALSE),"N/A")</f>
        <v>5</v>
      </c>
      <c r="I358">
        <f>IF(AND(ISNUMBER(Points_Table[[#This Row],[May 2019 NRI]]),ISNUMBER(Points_Table[[#This Row],[2008 NRC]]),OR(H358&lt;=4,G358&gt;=$T$17)),1,0)</f>
        <v>1</v>
      </c>
      <c r="J358">
        <f t="shared" si="20"/>
        <v>0</v>
      </c>
      <c r="K358">
        <f t="shared" si="21"/>
        <v>1</v>
      </c>
      <c r="L358" s="90">
        <f>Points_Table[[#This Row],[Ec Dis Points]]+Points_Table[[#This Row],[ELL Points]]</f>
        <v>1</v>
      </c>
      <c r="M358">
        <f>IFERROR(VLOOKUP(_xlfn.NUMBERVALUE($A358),PKRFP1!$A:$L,12,FALSE),"N/A")</f>
        <v>0</v>
      </c>
      <c r="N358" s="88">
        <f t="shared" si="23"/>
        <v>1</v>
      </c>
      <c r="O358" s="94" t="str">
        <f>IFERROR(VLOOKUP(_xlfn.NUMBERVALUE($A358),'% Served'!$A:$L,12,FALSE),"N/A")</f>
        <v>N/A</v>
      </c>
      <c r="P358" s="90">
        <f>INDEX('Need Points'!$T$21:$T$26,IF(Points_Table[[#This Row],[% Served 3yr Average]]="N/A",6,MATCH(Points_Table[[#This Row],[% Served 3yr Average]],'Need Points'!$S$21:$S$26,1)+1))</f>
        <v>5</v>
      </c>
    </row>
    <row r="359" spans="1:16" x14ac:dyDescent="0.25">
      <c r="A359" t="str">
        <f t="shared" si="24"/>
        <v>420701</v>
      </c>
      <c r="B359" s="68" t="s">
        <v>2433</v>
      </c>
      <c r="C359" s="71" t="s">
        <v>1407</v>
      </c>
      <c r="D359" s="69">
        <v>2018</v>
      </c>
      <c r="E359" s="69">
        <v>1</v>
      </c>
      <c r="F359" s="69">
        <v>20</v>
      </c>
      <c r="G359">
        <f>IFERROR(VLOOKUP(_xlfn.NUMBERVALUE($A359),PKRFP1!$A:$I,6,FALSE),"N/A")</f>
        <v>0.40799999999999997</v>
      </c>
      <c r="H359">
        <f>IFERROR(VLOOKUP(_xlfn.NUMBERVALUE($A359),PKRFP1!$A:$I,5,FALSE),"N/A")</f>
        <v>5</v>
      </c>
      <c r="I359">
        <f>IF(AND(ISNUMBER(Points_Table[[#This Row],[May 2019 NRI]]),ISNUMBER(Points_Table[[#This Row],[2008 NRC]]),OR(H359&lt;=4,G359&gt;=$T$17)),1,0)</f>
        <v>0</v>
      </c>
      <c r="J359">
        <f t="shared" si="20"/>
        <v>0</v>
      </c>
      <c r="K359">
        <f t="shared" si="21"/>
        <v>1</v>
      </c>
      <c r="L359" s="90">
        <f>Points_Table[[#This Row],[Ec Dis Points]]+Points_Table[[#This Row],[ELL Points]]</f>
        <v>1</v>
      </c>
      <c r="M359">
        <f>IFERROR(VLOOKUP(_xlfn.NUMBERVALUE($A359),PKRFP1!$A:$L,12,FALSE),"N/A")</f>
        <v>0</v>
      </c>
      <c r="N359" s="88">
        <f t="shared" si="23"/>
        <v>3</v>
      </c>
      <c r="O359" s="94" t="str">
        <f>IFERROR(VLOOKUP(_xlfn.NUMBERVALUE($A359),'% Served'!$A:$L,12,FALSE),"N/A")</f>
        <v>N/A</v>
      </c>
      <c r="P359" s="90">
        <f>INDEX('Need Points'!$T$21:$T$26,IF(Points_Table[[#This Row],[% Served 3yr Average]]="N/A",6,MATCH(Points_Table[[#This Row],[% Served 3yr Average]],'Need Points'!$S$21:$S$26,1)+1))</f>
        <v>5</v>
      </c>
    </row>
    <row r="360" spans="1:16" x14ac:dyDescent="0.25">
      <c r="A360" t="str">
        <f t="shared" si="24"/>
        <v>420702</v>
      </c>
      <c r="B360" s="68" t="s">
        <v>2434</v>
      </c>
      <c r="C360" s="71" t="s">
        <v>1077</v>
      </c>
      <c r="D360" s="69">
        <v>2018</v>
      </c>
      <c r="E360" s="69">
        <v>5</v>
      </c>
      <c r="F360" s="69">
        <v>68</v>
      </c>
      <c r="G360">
        <f>IFERROR(VLOOKUP(_xlfn.NUMBERVALUE($A360),PKRFP1!$A:$I,6,FALSE),"N/A")</f>
        <v>1.7210000000000001</v>
      </c>
      <c r="H360">
        <f>IFERROR(VLOOKUP(_xlfn.NUMBERVALUE($A360),PKRFP1!$A:$I,5,FALSE),"N/A")</f>
        <v>3</v>
      </c>
      <c r="I360">
        <f>IF(AND(ISNUMBER(Points_Table[[#This Row],[May 2019 NRI]]),ISNUMBER(Points_Table[[#This Row],[2008 NRC]]),OR(H360&lt;=4,G360&gt;=$T$17)),1,0)</f>
        <v>1</v>
      </c>
      <c r="J360">
        <f t="shared" si="20"/>
        <v>1</v>
      </c>
      <c r="K360">
        <f t="shared" si="21"/>
        <v>2</v>
      </c>
      <c r="L360" s="90">
        <f>Points_Table[[#This Row],[Ec Dis Points]]+Points_Table[[#This Row],[ELL Points]]</f>
        <v>3</v>
      </c>
      <c r="M360">
        <f>IFERROR(VLOOKUP(_xlfn.NUMBERVALUE($A360),PKRFP1!$A:$L,12,FALSE),"N/A")</f>
        <v>1</v>
      </c>
      <c r="N360" s="88">
        <f t="shared" si="23"/>
        <v>2</v>
      </c>
      <c r="O360" s="94">
        <f>IFERROR(VLOOKUP(_xlfn.NUMBERVALUE($A360),'% Served'!$A:$L,12,FALSE),"N/A")</f>
        <v>0.97265221878224972</v>
      </c>
      <c r="P360" s="90">
        <f>INDEX('Need Points'!$T$21:$T$26,IF(Points_Table[[#This Row],[% Served 3yr Average]]="N/A",6,MATCH(Points_Table[[#This Row],[% Served 3yr Average]],'Need Points'!$S$21:$S$26,1)+1))</f>
        <v>5</v>
      </c>
    </row>
    <row r="361" spans="1:16" x14ac:dyDescent="0.25">
      <c r="A361" t="str">
        <f t="shared" si="24"/>
        <v>420807</v>
      </c>
      <c r="B361" s="68" t="s">
        <v>2435</v>
      </c>
      <c r="C361" s="71" t="s">
        <v>934</v>
      </c>
      <c r="D361" s="69">
        <v>2018</v>
      </c>
      <c r="E361" s="69">
        <v>0</v>
      </c>
      <c r="F361" s="69">
        <v>52</v>
      </c>
      <c r="G361">
        <f>IFERROR(VLOOKUP(_xlfn.NUMBERVALUE($A361),PKRFP1!$A:$I,6,FALSE),"N/A")</f>
        <v>1.169</v>
      </c>
      <c r="H361">
        <f>IFERROR(VLOOKUP(_xlfn.NUMBERVALUE($A361),PKRFP1!$A:$I,5,FALSE),"N/A")</f>
        <v>5</v>
      </c>
      <c r="I361">
        <f>IF(AND(ISNUMBER(Points_Table[[#This Row],[May 2019 NRI]]),ISNUMBER(Points_Table[[#This Row],[2008 NRC]]),OR(H361&lt;=4,G361&gt;=$T$17)),1,0)</f>
        <v>1</v>
      </c>
      <c r="J361">
        <f t="shared" si="20"/>
        <v>0</v>
      </c>
      <c r="K361">
        <f t="shared" si="21"/>
        <v>2</v>
      </c>
      <c r="L361" s="90">
        <f>Points_Table[[#This Row],[Ec Dis Points]]+Points_Table[[#This Row],[ELL Points]]</f>
        <v>2</v>
      </c>
      <c r="M361">
        <f>IFERROR(VLOOKUP(_xlfn.NUMBERVALUE($A361),PKRFP1!$A:$L,12,FALSE),"N/A")</f>
        <v>1</v>
      </c>
      <c r="N361" s="88">
        <f t="shared" si="23"/>
        <v>2</v>
      </c>
      <c r="O361" s="94">
        <f>IFERROR(VLOOKUP(_xlfn.NUMBERVALUE($A361),'% Served'!$A:$L,12,FALSE),"N/A")</f>
        <v>1</v>
      </c>
      <c r="P361" s="90">
        <f>INDEX('Need Points'!$T$21:$T$26,IF(Points_Table[[#This Row],[% Served 3yr Average]]="N/A",6,MATCH(Points_Table[[#This Row],[% Served 3yr Average]],'Need Points'!$S$21:$S$26,1)+1))</f>
        <v>5</v>
      </c>
    </row>
    <row r="362" spans="1:16" x14ac:dyDescent="0.25">
      <c r="A362" t="str">
        <f t="shared" si="24"/>
        <v>420901</v>
      </c>
      <c r="B362" s="68" t="s">
        <v>2436</v>
      </c>
      <c r="C362" s="71" t="s">
        <v>1156</v>
      </c>
      <c r="D362" s="69">
        <v>2018</v>
      </c>
      <c r="E362" s="69">
        <v>1</v>
      </c>
      <c r="F362" s="69">
        <v>29</v>
      </c>
      <c r="G362">
        <f>IFERROR(VLOOKUP(_xlfn.NUMBERVALUE($A362),PKRFP1!$A:$I,6,FALSE),"N/A")</f>
        <v>0.60199999999999998</v>
      </c>
      <c r="H362">
        <f>IFERROR(VLOOKUP(_xlfn.NUMBERVALUE($A362),PKRFP1!$A:$I,5,FALSE),"N/A")</f>
        <v>5</v>
      </c>
      <c r="I362">
        <f>IF(AND(ISNUMBER(Points_Table[[#This Row],[May 2019 NRI]]),ISNUMBER(Points_Table[[#This Row],[2008 NRC]]),OR(H362&lt;=4,G362&gt;=$T$17)),1,0)</f>
        <v>0</v>
      </c>
      <c r="J362">
        <f t="shared" si="20"/>
        <v>0</v>
      </c>
      <c r="K362">
        <f t="shared" si="21"/>
        <v>1</v>
      </c>
      <c r="L362" s="90">
        <f>Points_Table[[#This Row],[Ec Dis Points]]+Points_Table[[#This Row],[ELL Points]]</f>
        <v>1</v>
      </c>
      <c r="M362">
        <f>IFERROR(VLOOKUP(_xlfn.NUMBERVALUE($A362),PKRFP1!$A:$L,12,FALSE),"N/A")</f>
        <v>0</v>
      </c>
      <c r="N362" s="88">
        <f t="shared" si="23"/>
        <v>3</v>
      </c>
      <c r="O362" s="94" t="str">
        <f>IFERROR(VLOOKUP(_xlfn.NUMBERVALUE($A362),'% Served'!$A:$L,12,FALSE),"N/A")</f>
        <v>N/A</v>
      </c>
      <c r="P362" s="90">
        <f>INDEX('Need Points'!$T$21:$T$26,IF(Points_Table[[#This Row],[% Served 3yr Average]]="N/A",6,MATCH(Points_Table[[#This Row],[% Served 3yr Average]],'Need Points'!$S$21:$S$26,1)+1))</f>
        <v>5</v>
      </c>
    </row>
    <row r="363" spans="1:16" x14ac:dyDescent="0.25">
      <c r="A363" t="str">
        <f t="shared" si="24"/>
        <v>421001</v>
      </c>
      <c r="B363" s="68" t="s">
        <v>2437</v>
      </c>
      <c r="C363" s="71" t="s">
        <v>1210</v>
      </c>
      <c r="D363" s="69">
        <v>2018</v>
      </c>
      <c r="E363" s="69">
        <v>1</v>
      </c>
      <c r="F363" s="69">
        <v>14</v>
      </c>
      <c r="G363">
        <f>IFERROR(VLOOKUP(_xlfn.NUMBERVALUE($A363),PKRFP1!$A:$I,6,FALSE),"N/A")</f>
        <v>0.20200000000000001</v>
      </c>
      <c r="H363">
        <f>IFERROR(VLOOKUP(_xlfn.NUMBERVALUE($A363),PKRFP1!$A:$I,5,FALSE),"N/A")</f>
        <v>6</v>
      </c>
      <c r="I363">
        <f>IF(AND(ISNUMBER(Points_Table[[#This Row],[May 2019 NRI]]),ISNUMBER(Points_Table[[#This Row],[2008 NRC]]),OR(H363&lt;=4,G363&gt;=$T$17)),1,0)</f>
        <v>0</v>
      </c>
      <c r="J363">
        <f t="shared" si="20"/>
        <v>0</v>
      </c>
      <c r="K363">
        <f t="shared" si="21"/>
        <v>1</v>
      </c>
      <c r="L363" s="90">
        <f>Points_Table[[#This Row],[Ec Dis Points]]+Points_Table[[#This Row],[ELL Points]]</f>
        <v>1</v>
      </c>
      <c r="M363">
        <f>IFERROR(VLOOKUP(_xlfn.NUMBERVALUE($A363),PKRFP1!$A:$L,12,FALSE),"N/A")</f>
        <v>0</v>
      </c>
      <c r="N363" s="88">
        <f t="shared" si="23"/>
        <v>3</v>
      </c>
      <c r="O363" s="94" t="str">
        <f>IFERROR(VLOOKUP(_xlfn.NUMBERVALUE($A363),'% Served'!$A:$L,12,FALSE),"N/A")</f>
        <v>N/A</v>
      </c>
      <c r="P363" s="90">
        <f>INDEX('Need Points'!$T$21:$T$26,IF(Points_Table[[#This Row],[% Served 3yr Average]]="N/A",6,MATCH(Points_Table[[#This Row],[% Served 3yr Average]],'Need Points'!$S$21:$S$26,1)+1))</f>
        <v>5</v>
      </c>
    </row>
    <row r="364" spans="1:16" x14ac:dyDescent="0.25">
      <c r="A364" t="str">
        <f t="shared" si="24"/>
        <v>421101</v>
      </c>
      <c r="B364" s="68" t="s">
        <v>2438</v>
      </c>
      <c r="C364" s="71" t="s">
        <v>1280</v>
      </c>
      <c r="D364" s="69">
        <v>2018</v>
      </c>
      <c r="E364" s="69">
        <v>1</v>
      </c>
      <c r="F364" s="69">
        <v>26</v>
      </c>
      <c r="G364">
        <f>IFERROR(VLOOKUP(_xlfn.NUMBERVALUE($A364),PKRFP1!$A:$I,6,FALSE),"N/A")</f>
        <v>0.40699999999999997</v>
      </c>
      <c r="H364">
        <f>IFERROR(VLOOKUP(_xlfn.NUMBERVALUE($A364),PKRFP1!$A:$I,5,FALSE),"N/A")</f>
        <v>5</v>
      </c>
      <c r="I364">
        <f>IF(AND(ISNUMBER(Points_Table[[#This Row],[May 2019 NRI]]),ISNUMBER(Points_Table[[#This Row],[2008 NRC]]),OR(H364&lt;=4,G364&gt;=$T$17)),1,0)</f>
        <v>0</v>
      </c>
      <c r="J364">
        <f t="shared" si="20"/>
        <v>0</v>
      </c>
      <c r="K364">
        <f t="shared" si="21"/>
        <v>1</v>
      </c>
      <c r="L364" s="90">
        <f>Points_Table[[#This Row],[Ec Dis Points]]+Points_Table[[#This Row],[ELL Points]]</f>
        <v>1</v>
      </c>
      <c r="M364">
        <f>IFERROR(VLOOKUP(_xlfn.NUMBERVALUE($A364),PKRFP1!$A:$L,12,FALSE),"N/A")</f>
        <v>0</v>
      </c>
      <c r="N364" s="88">
        <f t="shared" si="23"/>
        <v>3</v>
      </c>
      <c r="O364" s="94" t="str">
        <f>IFERROR(VLOOKUP(_xlfn.NUMBERVALUE($A364),'% Served'!$A:$L,12,FALSE),"N/A")</f>
        <v>N/A</v>
      </c>
      <c r="P364" s="90">
        <f>INDEX('Need Points'!$T$21:$T$26,IF(Points_Table[[#This Row],[% Served 3yr Average]]="N/A",6,MATCH(Points_Table[[#This Row],[% Served 3yr Average]],'Need Points'!$S$21:$S$26,1)+1))</f>
        <v>5</v>
      </c>
    </row>
    <row r="365" spans="1:16" x14ac:dyDescent="0.25">
      <c r="A365" t="str">
        <f t="shared" si="24"/>
        <v>421201</v>
      </c>
      <c r="B365" s="68" t="s">
        <v>2439</v>
      </c>
      <c r="C365" s="71" t="s">
        <v>1005</v>
      </c>
      <c r="D365" s="69">
        <v>2018</v>
      </c>
      <c r="E365" s="69">
        <v>2</v>
      </c>
      <c r="F365" s="69">
        <v>52</v>
      </c>
      <c r="G365">
        <f>IFERROR(VLOOKUP(_xlfn.NUMBERVALUE($A365),PKRFP1!$A:$I,6,FALSE),"N/A")</f>
        <v>0.99299999999999999</v>
      </c>
      <c r="H365">
        <f>IFERROR(VLOOKUP(_xlfn.NUMBERVALUE($A365),PKRFP1!$A:$I,5,FALSE),"N/A")</f>
        <v>5</v>
      </c>
      <c r="I365">
        <f>IF(AND(ISNUMBER(Points_Table[[#This Row],[May 2019 NRI]]),ISNUMBER(Points_Table[[#This Row],[2008 NRC]]),OR(H365&lt;=4,G365&gt;=$T$17)),1,0)</f>
        <v>1</v>
      </c>
      <c r="J365">
        <f t="shared" si="20"/>
        <v>0</v>
      </c>
      <c r="K365">
        <f t="shared" si="21"/>
        <v>2</v>
      </c>
      <c r="L365" s="90">
        <f>Points_Table[[#This Row],[Ec Dis Points]]+Points_Table[[#This Row],[ELL Points]]</f>
        <v>2</v>
      </c>
      <c r="M365">
        <f>IFERROR(VLOOKUP(_xlfn.NUMBERVALUE($A365),PKRFP1!$A:$L,12,FALSE),"N/A")</f>
        <v>1</v>
      </c>
      <c r="N365" s="88">
        <f t="shared" si="23"/>
        <v>2</v>
      </c>
      <c r="O365" s="94" t="str">
        <f>IFERROR(VLOOKUP(_xlfn.NUMBERVALUE($A365),'% Served'!$A:$L,12,FALSE),"N/A")</f>
        <v>N/A</v>
      </c>
      <c r="P365" s="90">
        <f>INDEX('Need Points'!$T$21:$T$26,IF(Points_Table[[#This Row],[% Served 3yr Average]]="N/A",6,MATCH(Points_Table[[#This Row],[% Served 3yr Average]],'Need Points'!$S$21:$S$26,1)+1))</f>
        <v>5</v>
      </c>
    </row>
    <row r="366" spans="1:16" x14ac:dyDescent="0.25">
      <c r="A366" t="str">
        <f t="shared" si="24"/>
        <v>421501</v>
      </c>
      <c r="B366" s="68" t="s">
        <v>2440</v>
      </c>
      <c r="C366" s="71" t="s">
        <v>942</v>
      </c>
      <c r="D366" s="69">
        <v>2018</v>
      </c>
      <c r="E366" s="69">
        <v>3</v>
      </c>
      <c r="F366" s="69">
        <v>43</v>
      </c>
      <c r="G366">
        <f>IFERROR(VLOOKUP(_xlfn.NUMBERVALUE($A366),PKRFP1!$A:$I,6,FALSE),"N/A")</f>
        <v>0.92500000000000004</v>
      </c>
      <c r="H366">
        <f>IFERROR(VLOOKUP(_xlfn.NUMBERVALUE($A366),PKRFP1!$A:$I,5,FALSE),"N/A")</f>
        <v>5</v>
      </c>
      <c r="I366">
        <f>IF(AND(ISNUMBER(Points_Table[[#This Row],[May 2019 NRI]]),ISNUMBER(Points_Table[[#This Row],[2008 NRC]]),OR(H366&lt;=4,G366&gt;=$T$17)),1,0)</f>
        <v>1</v>
      </c>
      <c r="J366">
        <f t="shared" si="20"/>
        <v>0</v>
      </c>
      <c r="K366">
        <f t="shared" si="21"/>
        <v>1</v>
      </c>
      <c r="L366" s="90">
        <f>Points_Table[[#This Row],[Ec Dis Points]]+Points_Table[[#This Row],[ELL Points]]</f>
        <v>1</v>
      </c>
      <c r="M366">
        <f>IFERROR(VLOOKUP(_xlfn.NUMBERVALUE($A366),PKRFP1!$A:$L,12,FALSE),"N/A")</f>
        <v>1</v>
      </c>
      <c r="N366" s="88">
        <f t="shared" si="23"/>
        <v>2</v>
      </c>
      <c r="O366" s="94" t="str">
        <f>IFERROR(VLOOKUP(_xlfn.NUMBERVALUE($A366),'% Served'!$A:$L,12,FALSE),"N/A")</f>
        <v>N/A</v>
      </c>
      <c r="P366" s="90">
        <f>INDEX('Need Points'!$T$21:$T$26,IF(Points_Table[[#This Row],[% Served 3yr Average]]="N/A",6,MATCH(Points_Table[[#This Row],[% Served 3yr Average]],'Need Points'!$S$21:$S$26,1)+1))</f>
        <v>5</v>
      </c>
    </row>
    <row r="367" spans="1:16" x14ac:dyDescent="0.25">
      <c r="A367" t="str">
        <f t="shared" si="24"/>
        <v>421504</v>
      </c>
      <c r="B367" s="68" t="s">
        <v>2441</v>
      </c>
      <c r="C367" s="71" t="s">
        <v>949</v>
      </c>
      <c r="D367" s="69">
        <v>2018</v>
      </c>
      <c r="E367" s="69">
        <v>8</v>
      </c>
      <c r="F367" s="69">
        <v>66</v>
      </c>
      <c r="G367">
        <f>IFERROR(VLOOKUP(_xlfn.NUMBERVALUE($A367),PKRFP1!$A:$I,6,FALSE),"N/A")</f>
        <v>2.0310000000000001</v>
      </c>
      <c r="H367">
        <f>IFERROR(VLOOKUP(_xlfn.NUMBERVALUE($A367),PKRFP1!$A:$I,5,FALSE),"N/A")</f>
        <v>5</v>
      </c>
      <c r="I367">
        <f>IF(AND(ISNUMBER(Points_Table[[#This Row],[May 2019 NRI]]),ISNUMBER(Points_Table[[#This Row],[2008 NRC]]),OR(H367&lt;=4,G367&gt;=$T$17)),1,0)</f>
        <v>1</v>
      </c>
      <c r="J367">
        <f t="shared" si="20"/>
        <v>1</v>
      </c>
      <c r="K367">
        <f t="shared" si="21"/>
        <v>2</v>
      </c>
      <c r="L367" s="90">
        <f>Points_Table[[#This Row],[Ec Dis Points]]+Points_Table[[#This Row],[ELL Points]]</f>
        <v>3</v>
      </c>
      <c r="M367">
        <f>IFERROR(VLOOKUP(_xlfn.NUMBERVALUE($A367),PKRFP1!$A:$L,12,FALSE),"N/A")</f>
        <v>1</v>
      </c>
      <c r="N367" s="88">
        <f t="shared" si="23"/>
        <v>2</v>
      </c>
      <c r="O367" s="94">
        <f>IFERROR(VLOOKUP(_xlfn.NUMBERVALUE($A367),'% Served'!$A:$L,12,FALSE),"N/A")</f>
        <v>1</v>
      </c>
      <c r="P367" s="90">
        <f>INDEX('Need Points'!$T$21:$T$26,IF(Points_Table[[#This Row],[% Served 3yr Average]]="N/A",6,MATCH(Points_Table[[#This Row],[% Served 3yr Average]],'Need Points'!$S$21:$S$26,1)+1))</f>
        <v>5</v>
      </c>
    </row>
    <row r="368" spans="1:16" x14ac:dyDescent="0.25">
      <c r="A368" t="str">
        <f t="shared" si="24"/>
        <v>421601</v>
      </c>
      <c r="B368" s="68" t="s">
        <v>2442</v>
      </c>
      <c r="C368" s="71" t="s">
        <v>1363</v>
      </c>
      <c r="D368" s="69">
        <v>2018</v>
      </c>
      <c r="E368" s="69">
        <v>0</v>
      </c>
      <c r="F368" s="69">
        <v>14</v>
      </c>
      <c r="G368">
        <f>IFERROR(VLOOKUP(_xlfn.NUMBERVALUE($A368),PKRFP1!$A:$I,6,FALSE),"N/A")</f>
        <v>0.27800000000000002</v>
      </c>
      <c r="H368">
        <f>IFERROR(VLOOKUP(_xlfn.NUMBERVALUE($A368),PKRFP1!$A:$I,5,FALSE),"N/A")</f>
        <v>6</v>
      </c>
      <c r="I368">
        <f>IF(AND(ISNUMBER(Points_Table[[#This Row],[May 2019 NRI]]),ISNUMBER(Points_Table[[#This Row],[2008 NRC]]),OR(H368&lt;=4,G368&gt;=$T$17)),1,0)</f>
        <v>0</v>
      </c>
      <c r="J368">
        <f t="shared" si="20"/>
        <v>0</v>
      </c>
      <c r="K368">
        <f t="shared" si="21"/>
        <v>1</v>
      </c>
      <c r="L368" s="90">
        <f>Points_Table[[#This Row],[Ec Dis Points]]+Points_Table[[#This Row],[ELL Points]]</f>
        <v>1</v>
      </c>
      <c r="M368">
        <f>IFERROR(VLOOKUP(_xlfn.NUMBERVALUE($A368),PKRFP1!$A:$L,12,FALSE),"N/A")</f>
        <v>0</v>
      </c>
      <c r="N368" s="88">
        <f t="shared" si="23"/>
        <v>3</v>
      </c>
      <c r="O368" s="94" t="str">
        <f>IFERROR(VLOOKUP(_xlfn.NUMBERVALUE($A368),'% Served'!$A:$L,12,FALSE),"N/A")</f>
        <v>N/A</v>
      </c>
      <c r="P368" s="90">
        <f>INDEX('Need Points'!$T$21:$T$26,IF(Points_Table[[#This Row],[% Served 3yr Average]]="N/A",6,MATCH(Points_Table[[#This Row],[% Served 3yr Average]],'Need Points'!$S$21:$S$26,1)+1))</f>
        <v>5</v>
      </c>
    </row>
    <row r="369" spans="1:16" x14ac:dyDescent="0.25">
      <c r="A369" t="str">
        <f t="shared" si="24"/>
        <v>421800</v>
      </c>
      <c r="B369" s="68" t="s">
        <v>2443</v>
      </c>
      <c r="C369" s="71" t="s">
        <v>1092</v>
      </c>
      <c r="D369" s="69">
        <v>2018</v>
      </c>
      <c r="E369" s="69">
        <v>19</v>
      </c>
      <c r="F369" s="69">
        <v>88</v>
      </c>
      <c r="G369">
        <f>IFERROR(VLOOKUP(_xlfn.NUMBERVALUE($A369),PKRFP1!$A:$I,6,FALSE),"N/A")</f>
        <v>4.9829999999999997</v>
      </c>
      <c r="H369">
        <f>IFERROR(VLOOKUP(_xlfn.NUMBERVALUE($A369),PKRFP1!$A:$I,5,FALSE),"N/A")</f>
        <v>2</v>
      </c>
      <c r="I369">
        <f>IF(AND(ISNUMBER(Points_Table[[#This Row],[May 2019 NRI]]),ISNUMBER(Points_Table[[#This Row],[2008 NRC]]),OR(H369&lt;=4,G369&gt;=$T$17)),1,0)</f>
        <v>1</v>
      </c>
      <c r="J369">
        <f t="shared" si="20"/>
        <v>2</v>
      </c>
      <c r="K369">
        <f t="shared" si="21"/>
        <v>3</v>
      </c>
      <c r="L369" s="90">
        <f>Points_Table[[#This Row],[Ec Dis Points]]+Points_Table[[#This Row],[ELL Points]]</f>
        <v>5</v>
      </c>
      <c r="M369">
        <f>IFERROR(VLOOKUP(_xlfn.NUMBERVALUE($A369),PKRFP1!$A:$L,12,FALSE),"N/A")</f>
        <v>1</v>
      </c>
      <c r="N369" s="88">
        <f t="shared" si="23"/>
        <v>2</v>
      </c>
      <c r="O369" s="94">
        <f>IFERROR(VLOOKUP(_xlfn.NUMBERVALUE($A369),'% Served'!$A:$L,12,FALSE),"N/A")</f>
        <v>0.9986477349560513</v>
      </c>
      <c r="P369" s="90">
        <f>INDEX('Need Points'!$T$21:$T$26,IF(Points_Table[[#This Row],[% Served 3yr Average]]="N/A",6,MATCH(Points_Table[[#This Row],[% Served 3yr Average]],'Need Points'!$S$21:$S$26,1)+1))</f>
        <v>5</v>
      </c>
    </row>
    <row r="370" spans="1:16" x14ac:dyDescent="0.25">
      <c r="A370" t="str">
        <f t="shared" si="24"/>
        <v>421902</v>
      </c>
      <c r="B370" s="68" t="s">
        <v>2444</v>
      </c>
      <c r="C370" s="71" t="s">
        <v>1101</v>
      </c>
      <c r="D370" s="69">
        <v>2018</v>
      </c>
      <c r="E370" s="69">
        <v>1</v>
      </c>
      <c r="F370" s="69">
        <v>32</v>
      </c>
      <c r="G370">
        <f>IFERROR(VLOOKUP(_xlfn.NUMBERVALUE($A370),PKRFP1!$A:$I,6,FALSE),"N/A")</f>
        <v>1.357</v>
      </c>
      <c r="H370">
        <f>IFERROR(VLOOKUP(_xlfn.NUMBERVALUE($A370),PKRFP1!$A:$I,5,FALSE),"N/A")</f>
        <v>5</v>
      </c>
      <c r="I370">
        <f>IF(AND(ISNUMBER(Points_Table[[#This Row],[May 2019 NRI]]),ISNUMBER(Points_Table[[#This Row],[2008 NRC]]),OR(H370&lt;=4,G370&gt;=$T$17)),1,0)</f>
        <v>1</v>
      </c>
      <c r="J370">
        <f t="shared" si="20"/>
        <v>0</v>
      </c>
      <c r="K370">
        <f t="shared" si="21"/>
        <v>1</v>
      </c>
      <c r="L370" s="90">
        <f>Points_Table[[#This Row],[Ec Dis Points]]+Points_Table[[#This Row],[ELL Points]]</f>
        <v>1</v>
      </c>
      <c r="M370">
        <f>IFERROR(VLOOKUP(_xlfn.NUMBERVALUE($A370),PKRFP1!$A:$L,12,FALSE),"N/A")</f>
        <v>0</v>
      </c>
      <c r="N370" s="88">
        <f t="shared" si="23"/>
        <v>1</v>
      </c>
      <c r="O370" s="94" t="str">
        <f>IFERROR(VLOOKUP(_xlfn.NUMBERVALUE($A370),'% Served'!$A:$L,12,FALSE),"N/A")</f>
        <v>N/A</v>
      </c>
      <c r="P370" s="90">
        <f>INDEX('Need Points'!$T$21:$T$26,IF(Points_Table[[#This Row],[% Served 3yr Average]]="N/A",6,MATCH(Points_Table[[#This Row],[% Served 3yr Average]],'Need Points'!$S$21:$S$26,1)+1))</f>
        <v>5</v>
      </c>
    </row>
    <row r="371" spans="1:16" x14ac:dyDescent="0.25">
      <c r="A371" t="str">
        <f t="shared" si="24"/>
        <v>430300</v>
      </c>
      <c r="B371" s="68" t="s">
        <v>2445</v>
      </c>
      <c r="C371" s="71" t="s">
        <v>1175</v>
      </c>
      <c r="D371" s="69">
        <v>2018</v>
      </c>
      <c r="E371" s="69">
        <v>1</v>
      </c>
      <c r="F371" s="69">
        <v>37</v>
      </c>
      <c r="G371">
        <f>IFERROR(VLOOKUP(_xlfn.NUMBERVALUE($A371),PKRFP1!$A:$I,6,FALSE),"N/A")</f>
        <v>0.626</v>
      </c>
      <c r="H371">
        <f>IFERROR(VLOOKUP(_xlfn.NUMBERVALUE($A371),PKRFP1!$A:$I,5,FALSE),"N/A")</f>
        <v>5</v>
      </c>
      <c r="I371">
        <f>IF(AND(ISNUMBER(Points_Table[[#This Row],[May 2019 NRI]]),ISNUMBER(Points_Table[[#This Row],[2008 NRC]]),OR(H371&lt;=4,G371&gt;=$T$17)),1,0)</f>
        <v>0</v>
      </c>
      <c r="J371">
        <f t="shared" si="20"/>
        <v>0</v>
      </c>
      <c r="K371">
        <f t="shared" si="21"/>
        <v>1</v>
      </c>
      <c r="L371" s="90">
        <f>Points_Table[[#This Row],[Ec Dis Points]]+Points_Table[[#This Row],[ELL Points]]</f>
        <v>1</v>
      </c>
      <c r="M371">
        <f>IFERROR(VLOOKUP(_xlfn.NUMBERVALUE($A371),PKRFP1!$A:$L,12,FALSE),"N/A")</f>
        <v>1</v>
      </c>
      <c r="N371" s="88">
        <f t="shared" si="23"/>
        <v>3</v>
      </c>
      <c r="O371" s="94">
        <f>IFERROR(VLOOKUP(_xlfn.NUMBERVALUE($A371),'% Served'!$A:$L,12,FALSE),"N/A")</f>
        <v>1</v>
      </c>
      <c r="P371" s="90">
        <f>INDEX('Need Points'!$T$21:$T$26,IF(Points_Table[[#This Row],[% Served 3yr Average]]="N/A",6,MATCH(Points_Table[[#This Row],[% Served 3yr Average]],'Need Points'!$S$21:$S$26,1)+1))</f>
        <v>5</v>
      </c>
    </row>
    <row r="372" spans="1:16" x14ac:dyDescent="0.25">
      <c r="A372" t="str">
        <f t="shared" si="24"/>
        <v>430501</v>
      </c>
      <c r="B372" s="68" t="s">
        <v>2446</v>
      </c>
      <c r="C372" s="71" t="s">
        <v>834</v>
      </c>
      <c r="D372" s="69">
        <v>2018</v>
      </c>
      <c r="E372" s="69">
        <v>0</v>
      </c>
      <c r="F372" s="69">
        <v>36</v>
      </c>
      <c r="G372">
        <f>IFERROR(VLOOKUP(_xlfn.NUMBERVALUE($A372),PKRFP1!$A:$I,6,FALSE),"N/A")</f>
        <v>1.2809999999999999</v>
      </c>
      <c r="H372">
        <f>IFERROR(VLOOKUP(_xlfn.NUMBERVALUE($A372),PKRFP1!$A:$I,5,FALSE),"N/A")</f>
        <v>5</v>
      </c>
      <c r="I372">
        <f>IF(AND(ISNUMBER(Points_Table[[#This Row],[May 2019 NRI]]),ISNUMBER(Points_Table[[#This Row],[2008 NRC]]),OR(H372&lt;=4,G372&gt;=$T$17)),1,0)</f>
        <v>1</v>
      </c>
      <c r="J372">
        <f t="shared" si="20"/>
        <v>0</v>
      </c>
      <c r="K372">
        <f t="shared" si="21"/>
        <v>1</v>
      </c>
      <c r="L372" s="90">
        <f>Points_Table[[#This Row],[Ec Dis Points]]+Points_Table[[#This Row],[ELL Points]]</f>
        <v>1</v>
      </c>
      <c r="M372">
        <f>IFERROR(VLOOKUP(_xlfn.NUMBERVALUE($A372),PKRFP1!$A:$L,12,FALSE),"N/A")</f>
        <v>1</v>
      </c>
      <c r="N372" s="88">
        <f t="shared" si="23"/>
        <v>2</v>
      </c>
      <c r="O372" s="94">
        <f>IFERROR(VLOOKUP(_xlfn.NUMBERVALUE($A372),'% Served'!$A:$L,12,FALSE),"N/A")</f>
        <v>1</v>
      </c>
      <c r="P372" s="90">
        <f>INDEX('Need Points'!$T$21:$T$26,IF(Points_Table[[#This Row],[% Served 3yr Average]]="N/A",6,MATCH(Points_Table[[#This Row],[% Served 3yr Average]],'Need Points'!$S$21:$S$26,1)+1))</f>
        <v>5</v>
      </c>
    </row>
    <row r="373" spans="1:16" x14ac:dyDescent="0.25">
      <c r="A373" t="str">
        <f t="shared" si="24"/>
        <v>430700</v>
      </c>
      <c r="B373" s="68" t="s">
        <v>2447</v>
      </c>
      <c r="C373" s="71" t="s">
        <v>872</v>
      </c>
      <c r="D373" s="69">
        <v>2018</v>
      </c>
      <c r="E373" s="69">
        <v>10</v>
      </c>
      <c r="F373" s="69">
        <v>66</v>
      </c>
      <c r="G373">
        <f>IFERROR(VLOOKUP(_xlfn.NUMBERVALUE($A373),PKRFP1!$A:$I,6,FALSE),"N/A")</f>
        <v>1.9139999999999999</v>
      </c>
      <c r="H373">
        <f>IFERROR(VLOOKUP(_xlfn.NUMBERVALUE($A373),PKRFP1!$A:$I,5,FALSE),"N/A")</f>
        <v>4</v>
      </c>
      <c r="I373">
        <f>IF(AND(ISNUMBER(Points_Table[[#This Row],[May 2019 NRI]]),ISNUMBER(Points_Table[[#This Row],[2008 NRC]]),OR(H373&lt;=4,G373&gt;=$T$17)),1,0)</f>
        <v>1</v>
      </c>
      <c r="J373">
        <f t="shared" si="20"/>
        <v>2</v>
      </c>
      <c r="K373">
        <f t="shared" si="21"/>
        <v>2</v>
      </c>
      <c r="L373" s="90">
        <f>Points_Table[[#This Row],[Ec Dis Points]]+Points_Table[[#This Row],[ELL Points]]</f>
        <v>4</v>
      </c>
      <c r="M373">
        <f>IFERROR(VLOOKUP(_xlfn.NUMBERVALUE($A373),PKRFP1!$A:$L,12,FALSE),"N/A")</f>
        <v>1</v>
      </c>
      <c r="N373" s="88">
        <f t="shared" si="23"/>
        <v>2</v>
      </c>
      <c r="O373" s="94">
        <f>IFERROR(VLOOKUP(_xlfn.NUMBERVALUE($A373),'% Served'!$A:$L,12,FALSE),"N/A")</f>
        <v>1</v>
      </c>
      <c r="P373" s="90">
        <f>INDEX('Need Points'!$T$21:$T$26,IF(Points_Table[[#This Row],[% Served 3yr Average]]="N/A",6,MATCH(Points_Table[[#This Row],[% Served 3yr Average]],'Need Points'!$S$21:$S$26,1)+1))</f>
        <v>5</v>
      </c>
    </row>
    <row r="374" spans="1:16" x14ac:dyDescent="0.25">
      <c r="A374" t="str">
        <f t="shared" si="24"/>
        <v>430901</v>
      </c>
      <c r="B374" s="68" t="s">
        <v>2448</v>
      </c>
      <c r="C374" s="71" t="s">
        <v>881</v>
      </c>
      <c r="D374" s="69">
        <v>2018</v>
      </c>
      <c r="E374" s="69">
        <v>0</v>
      </c>
      <c r="F374" s="69">
        <v>55</v>
      </c>
      <c r="G374">
        <f>IFERROR(VLOOKUP(_xlfn.NUMBERVALUE($A374),PKRFP1!$A:$I,6,FALSE),"N/A")</f>
        <v>1.5389999999999999</v>
      </c>
      <c r="H374">
        <f>IFERROR(VLOOKUP(_xlfn.NUMBERVALUE($A374),PKRFP1!$A:$I,5,FALSE),"N/A")</f>
        <v>5</v>
      </c>
      <c r="I374">
        <f>IF(AND(ISNUMBER(Points_Table[[#This Row],[May 2019 NRI]]),ISNUMBER(Points_Table[[#This Row],[2008 NRC]]),OR(H374&lt;=4,G374&gt;=$T$17)),1,0)</f>
        <v>1</v>
      </c>
      <c r="J374">
        <f t="shared" si="20"/>
        <v>0</v>
      </c>
      <c r="K374">
        <f t="shared" si="21"/>
        <v>2</v>
      </c>
      <c r="L374" s="90">
        <f>Points_Table[[#This Row],[Ec Dis Points]]+Points_Table[[#This Row],[ELL Points]]</f>
        <v>2</v>
      </c>
      <c r="M374">
        <f>IFERROR(VLOOKUP(_xlfn.NUMBERVALUE($A374),PKRFP1!$A:$L,12,FALSE),"N/A")</f>
        <v>1</v>
      </c>
      <c r="N374" s="88">
        <f t="shared" si="23"/>
        <v>2</v>
      </c>
      <c r="O374" s="94">
        <f>IFERROR(VLOOKUP(_xlfn.NUMBERVALUE($A374),'% Served'!$A:$L,12,FALSE),"N/A")</f>
        <v>1</v>
      </c>
      <c r="P374" s="90">
        <f>INDEX('Need Points'!$T$21:$T$26,IF(Points_Table[[#This Row],[% Served 3yr Average]]="N/A",6,MATCH(Points_Table[[#This Row],[% Served 3yr Average]],'Need Points'!$S$21:$S$26,1)+1))</f>
        <v>5</v>
      </c>
    </row>
    <row r="375" spans="1:16" x14ac:dyDescent="0.25">
      <c r="A375" t="str">
        <f t="shared" si="24"/>
        <v>431101</v>
      </c>
      <c r="B375" s="68" t="s">
        <v>2449</v>
      </c>
      <c r="C375" s="71" t="s">
        <v>956</v>
      </c>
      <c r="D375" s="69">
        <v>2018</v>
      </c>
      <c r="E375" s="69">
        <v>1</v>
      </c>
      <c r="F375" s="69">
        <v>50</v>
      </c>
      <c r="G375">
        <f>IFERROR(VLOOKUP(_xlfn.NUMBERVALUE($A375),PKRFP1!$A:$I,6,FALSE),"N/A")</f>
        <v>1.456</v>
      </c>
      <c r="H375">
        <f>IFERROR(VLOOKUP(_xlfn.NUMBERVALUE($A375),PKRFP1!$A:$I,5,FALSE),"N/A")</f>
        <v>5</v>
      </c>
      <c r="I375">
        <f>IF(AND(ISNUMBER(Points_Table[[#This Row],[May 2019 NRI]]),ISNUMBER(Points_Table[[#This Row],[2008 NRC]]),OR(H375&lt;=4,G375&gt;=$T$17)),1,0)</f>
        <v>1</v>
      </c>
      <c r="J375">
        <f t="shared" si="20"/>
        <v>0</v>
      </c>
      <c r="K375">
        <f t="shared" si="21"/>
        <v>2</v>
      </c>
      <c r="L375" s="90">
        <f>Points_Table[[#This Row],[Ec Dis Points]]+Points_Table[[#This Row],[ELL Points]]</f>
        <v>2</v>
      </c>
      <c r="M375">
        <f>IFERROR(VLOOKUP(_xlfn.NUMBERVALUE($A375),PKRFP1!$A:$L,12,FALSE),"N/A")</f>
        <v>1</v>
      </c>
      <c r="N375" s="88">
        <f t="shared" si="23"/>
        <v>2</v>
      </c>
      <c r="O375" s="94">
        <f>IFERROR(VLOOKUP(_xlfn.NUMBERVALUE($A375),'% Served'!$A:$L,12,FALSE),"N/A")</f>
        <v>1</v>
      </c>
      <c r="P375" s="90">
        <f>INDEX('Need Points'!$T$21:$T$26,IF(Points_Table[[#This Row],[% Served 3yr Average]]="N/A",6,MATCH(Points_Table[[#This Row],[% Served 3yr Average]],'Need Points'!$S$21:$S$26,1)+1))</f>
        <v>5</v>
      </c>
    </row>
    <row r="376" spans="1:16" x14ac:dyDescent="0.25">
      <c r="A376" t="str">
        <f t="shared" si="24"/>
        <v>431201</v>
      </c>
      <c r="B376" s="68" t="s">
        <v>2450</v>
      </c>
      <c r="C376" s="71" t="s">
        <v>979</v>
      </c>
      <c r="D376" s="69">
        <v>2018</v>
      </c>
      <c r="E376" s="69">
        <v>0</v>
      </c>
      <c r="F376" s="69">
        <v>48</v>
      </c>
      <c r="G376">
        <f>IFERROR(VLOOKUP(_xlfn.NUMBERVALUE($A376),PKRFP1!$A:$I,6,FALSE),"N/A")</f>
        <v>1.4650000000000001</v>
      </c>
      <c r="H376">
        <f>IFERROR(VLOOKUP(_xlfn.NUMBERVALUE($A376),PKRFP1!$A:$I,5,FALSE),"N/A")</f>
        <v>5</v>
      </c>
      <c r="I376">
        <f>IF(AND(ISNUMBER(Points_Table[[#This Row],[May 2019 NRI]]),ISNUMBER(Points_Table[[#This Row],[2008 NRC]]),OR(H376&lt;=4,G376&gt;=$T$17)),1,0)</f>
        <v>1</v>
      </c>
      <c r="J376">
        <f t="shared" si="20"/>
        <v>0</v>
      </c>
      <c r="K376">
        <f t="shared" si="21"/>
        <v>1</v>
      </c>
      <c r="L376" s="90">
        <f>Points_Table[[#This Row],[Ec Dis Points]]+Points_Table[[#This Row],[ELL Points]]</f>
        <v>1</v>
      </c>
      <c r="M376">
        <f>IFERROR(VLOOKUP(_xlfn.NUMBERVALUE($A376),PKRFP1!$A:$L,12,FALSE),"N/A")</f>
        <v>1</v>
      </c>
      <c r="N376" s="88">
        <f t="shared" si="23"/>
        <v>2</v>
      </c>
      <c r="O376" s="94">
        <f>IFERROR(VLOOKUP(_xlfn.NUMBERVALUE($A376),'% Served'!$A:$L,12,FALSE),"N/A")</f>
        <v>1</v>
      </c>
      <c r="P376" s="90">
        <f>INDEX('Need Points'!$T$21:$T$26,IF(Points_Table[[#This Row],[% Served 3yr Average]]="N/A",6,MATCH(Points_Table[[#This Row],[% Served 3yr Average]],'Need Points'!$S$21:$S$26,1)+1))</f>
        <v>5</v>
      </c>
    </row>
    <row r="377" spans="1:16" x14ac:dyDescent="0.25">
      <c r="A377" t="str">
        <f t="shared" si="24"/>
        <v>431301</v>
      </c>
      <c r="B377" s="68" t="s">
        <v>2451</v>
      </c>
      <c r="C377" s="71" t="s">
        <v>1023</v>
      </c>
      <c r="D377" s="69">
        <v>2018</v>
      </c>
      <c r="E377" s="69">
        <v>2</v>
      </c>
      <c r="F377" s="69">
        <v>44</v>
      </c>
      <c r="G377">
        <f>IFERROR(VLOOKUP(_xlfn.NUMBERVALUE($A377),PKRFP1!$A:$I,6,FALSE),"N/A")</f>
        <v>1.7649999999999999</v>
      </c>
      <c r="H377">
        <f>IFERROR(VLOOKUP(_xlfn.NUMBERVALUE($A377),PKRFP1!$A:$I,5,FALSE),"N/A")</f>
        <v>5</v>
      </c>
      <c r="I377">
        <f>IF(AND(ISNUMBER(Points_Table[[#This Row],[May 2019 NRI]]),ISNUMBER(Points_Table[[#This Row],[2008 NRC]]),OR(H377&lt;=4,G377&gt;=$T$17)),1,0)</f>
        <v>1</v>
      </c>
      <c r="J377">
        <f t="shared" si="20"/>
        <v>0</v>
      </c>
      <c r="K377">
        <f t="shared" si="21"/>
        <v>1</v>
      </c>
      <c r="L377" s="90">
        <f>Points_Table[[#This Row],[Ec Dis Points]]+Points_Table[[#This Row],[ELL Points]]</f>
        <v>1</v>
      </c>
      <c r="M377">
        <f>IFERROR(VLOOKUP(_xlfn.NUMBERVALUE($A377),PKRFP1!$A:$L,12,FALSE),"N/A")</f>
        <v>1</v>
      </c>
      <c r="N377" s="88">
        <f t="shared" si="23"/>
        <v>2</v>
      </c>
      <c r="O377" s="94">
        <f>IFERROR(VLOOKUP(_xlfn.NUMBERVALUE($A377),'% Served'!$A:$L,12,FALSE),"N/A")</f>
        <v>1</v>
      </c>
      <c r="P377" s="90">
        <f>INDEX('Need Points'!$T$21:$T$26,IF(Points_Table[[#This Row],[% Served 3yr Average]]="N/A",6,MATCH(Points_Table[[#This Row],[% Served 3yr Average]],'Need Points'!$S$21:$S$26,1)+1))</f>
        <v>5</v>
      </c>
    </row>
    <row r="378" spans="1:16" x14ac:dyDescent="0.25">
      <c r="A378" t="str">
        <f t="shared" si="24"/>
        <v>431401</v>
      </c>
      <c r="B378" s="68" t="s">
        <v>2452</v>
      </c>
      <c r="C378" s="71" t="s">
        <v>911</v>
      </c>
      <c r="D378" s="69">
        <v>2018</v>
      </c>
      <c r="E378" s="69">
        <v>0</v>
      </c>
      <c r="F378" s="69">
        <v>39</v>
      </c>
      <c r="G378">
        <f>IFERROR(VLOOKUP(_xlfn.NUMBERVALUE($A378),PKRFP1!$A:$I,6,FALSE),"N/A")</f>
        <v>1.0840000000000001</v>
      </c>
      <c r="H378">
        <f>IFERROR(VLOOKUP(_xlfn.NUMBERVALUE($A378),PKRFP1!$A:$I,5,FALSE),"N/A")</f>
        <v>5</v>
      </c>
      <c r="I378">
        <f>IF(AND(ISNUMBER(Points_Table[[#This Row],[May 2019 NRI]]),ISNUMBER(Points_Table[[#This Row],[2008 NRC]]),OR(H378&lt;=4,G378&gt;=$T$17)),1,0)</f>
        <v>1</v>
      </c>
      <c r="J378">
        <f t="shared" si="20"/>
        <v>0</v>
      </c>
      <c r="K378">
        <f t="shared" si="21"/>
        <v>1</v>
      </c>
      <c r="L378" s="90">
        <f>Points_Table[[#This Row],[Ec Dis Points]]+Points_Table[[#This Row],[ELL Points]]</f>
        <v>1</v>
      </c>
      <c r="M378">
        <f>IFERROR(VLOOKUP(_xlfn.NUMBERVALUE($A378),PKRFP1!$A:$L,12,FALSE),"N/A")</f>
        <v>0</v>
      </c>
      <c r="N378" s="88">
        <f t="shared" si="23"/>
        <v>1</v>
      </c>
      <c r="O378" s="94" t="str">
        <f>IFERROR(VLOOKUP(_xlfn.NUMBERVALUE($A378),'% Served'!$A:$L,12,FALSE),"N/A")</f>
        <v>N/A</v>
      </c>
      <c r="P378" s="90">
        <f>INDEX('Need Points'!$T$21:$T$26,IF(Points_Table[[#This Row],[% Served 3yr Average]]="N/A",6,MATCH(Points_Table[[#This Row],[% Served 3yr Average]],'Need Points'!$S$21:$S$26,1)+1))</f>
        <v>5</v>
      </c>
    </row>
    <row r="379" spans="1:16" x14ac:dyDescent="0.25">
      <c r="A379" t="str">
        <f t="shared" si="24"/>
        <v>431701</v>
      </c>
      <c r="B379" s="68" t="s">
        <v>2453</v>
      </c>
      <c r="C379" s="71" t="s">
        <v>1390</v>
      </c>
      <c r="D379" s="69">
        <v>2018</v>
      </c>
      <c r="E379" s="69">
        <v>2</v>
      </c>
      <c r="F379" s="69">
        <v>21</v>
      </c>
      <c r="G379">
        <f>IFERROR(VLOOKUP(_xlfn.NUMBERVALUE($A379),PKRFP1!$A:$I,6,FALSE),"N/A")</f>
        <v>0.33100000000000002</v>
      </c>
      <c r="H379">
        <f>IFERROR(VLOOKUP(_xlfn.NUMBERVALUE($A379),PKRFP1!$A:$I,5,FALSE),"N/A")</f>
        <v>5</v>
      </c>
      <c r="I379">
        <f>IF(AND(ISNUMBER(Points_Table[[#This Row],[May 2019 NRI]]),ISNUMBER(Points_Table[[#This Row],[2008 NRC]]),OR(H379&lt;=4,G379&gt;=$T$17)),1,0)</f>
        <v>0</v>
      </c>
      <c r="J379">
        <f t="shared" si="20"/>
        <v>0</v>
      </c>
      <c r="K379">
        <f t="shared" si="21"/>
        <v>1</v>
      </c>
      <c r="L379" s="90">
        <f>Points_Table[[#This Row],[Ec Dis Points]]+Points_Table[[#This Row],[ELL Points]]</f>
        <v>1</v>
      </c>
      <c r="M379">
        <f>IFERROR(VLOOKUP(_xlfn.NUMBERVALUE($A379),PKRFP1!$A:$L,12,FALSE),"N/A")</f>
        <v>1</v>
      </c>
      <c r="N379" s="88">
        <f t="shared" si="23"/>
        <v>3</v>
      </c>
      <c r="O379" s="94">
        <f>IFERROR(VLOOKUP(_xlfn.NUMBERVALUE($A379),'% Served'!$A:$L,12,FALSE),"N/A")</f>
        <v>1</v>
      </c>
      <c r="P379" s="90">
        <f>INDEX('Need Points'!$T$21:$T$26,IF(Points_Table[[#This Row],[% Served 3yr Average]]="N/A",6,MATCH(Points_Table[[#This Row],[% Served 3yr Average]],'Need Points'!$S$21:$S$26,1)+1))</f>
        <v>5</v>
      </c>
    </row>
    <row r="380" spans="1:16" x14ac:dyDescent="0.25">
      <c r="A380" t="str">
        <f t="shared" si="24"/>
        <v>440102</v>
      </c>
      <c r="B380" s="68" t="s">
        <v>2454</v>
      </c>
      <c r="C380" s="71" t="s">
        <v>1396</v>
      </c>
      <c r="D380" s="69">
        <v>2018</v>
      </c>
      <c r="E380" s="69">
        <v>2</v>
      </c>
      <c r="F380" s="69">
        <v>26</v>
      </c>
      <c r="G380">
        <f>IFERROR(VLOOKUP(_xlfn.NUMBERVALUE($A380),PKRFP1!$A:$I,6,FALSE),"N/A")</f>
        <v>0.50900000000000001</v>
      </c>
      <c r="H380">
        <f>IFERROR(VLOOKUP(_xlfn.NUMBERVALUE($A380),PKRFP1!$A:$I,5,FALSE),"N/A")</f>
        <v>5</v>
      </c>
      <c r="I380">
        <f>IF(AND(ISNUMBER(Points_Table[[#This Row],[May 2019 NRI]]),ISNUMBER(Points_Table[[#This Row],[2008 NRC]]),OR(H380&lt;=4,G380&gt;=$T$17)),1,0)</f>
        <v>0</v>
      </c>
      <c r="J380">
        <f t="shared" si="20"/>
        <v>0</v>
      </c>
      <c r="K380">
        <f t="shared" si="21"/>
        <v>1</v>
      </c>
      <c r="L380" s="90">
        <f>Points_Table[[#This Row],[Ec Dis Points]]+Points_Table[[#This Row],[ELL Points]]</f>
        <v>1</v>
      </c>
      <c r="M380">
        <f>IFERROR(VLOOKUP(_xlfn.NUMBERVALUE($A380),PKRFP1!$A:$L,12,FALSE),"N/A")</f>
        <v>1</v>
      </c>
      <c r="N380" s="88">
        <f t="shared" si="23"/>
        <v>3</v>
      </c>
      <c r="O380" s="94">
        <f>IFERROR(VLOOKUP(_xlfn.NUMBERVALUE($A380),'% Served'!$A:$L,12,FALSE),"N/A")</f>
        <v>1</v>
      </c>
      <c r="P380" s="90">
        <f>INDEX('Need Points'!$T$21:$T$26,IF(Points_Table[[#This Row],[% Served 3yr Average]]="N/A",6,MATCH(Points_Table[[#This Row],[% Served 3yr Average]],'Need Points'!$S$21:$S$26,1)+1))</f>
        <v>5</v>
      </c>
    </row>
    <row r="381" spans="1:16" x14ac:dyDescent="0.25">
      <c r="A381" t="str">
        <f t="shared" si="24"/>
        <v>440201</v>
      </c>
      <c r="B381" s="68" t="s">
        <v>2455</v>
      </c>
      <c r="C381" s="71" t="s">
        <v>1180</v>
      </c>
      <c r="D381" s="69">
        <v>2018</v>
      </c>
      <c r="E381" s="69">
        <v>3</v>
      </c>
      <c r="F381" s="69">
        <v>37</v>
      </c>
      <c r="G381">
        <f>IFERROR(VLOOKUP(_xlfn.NUMBERVALUE($A381),PKRFP1!$A:$I,6,FALSE),"N/A")</f>
        <v>0.66700000000000004</v>
      </c>
      <c r="H381">
        <f>IFERROR(VLOOKUP(_xlfn.NUMBERVALUE($A381),PKRFP1!$A:$I,5,FALSE),"N/A")</f>
        <v>5</v>
      </c>
      <c r="I381">
        <f>IF(AND(ISNUMBER(Points_Table[[#This Row],[May 2019 NRI]]),ISNUMBER(Points_Table[[#This Row],[2008 NRC]]),OR(H381&lt;=4,G381&gt;=$T$17)),1,0)</f>
        <v>0</v>
      </c>
      <c r="J381">
        <f t="shared" si="20"/>
        <v>0</v>
      </c>
      <c r="K381">
        <f t="shared" si="21"/>
        <v>1</v>
      </c>
      <c r="L381" s="90">
        <f>Points_Table[[#This Row],[Ec Dis Points]]+Points_Table[[#This Row],[ELL Points]]</f>
        <v>1</v>
      </c>
      <c r="M381">
        <f>IFERROR(VLOOKUP(_xlfn.NUMBERVALUE($A381),PKRFP1!$A:$L,12,FALSE),"N/A")</f>
        <v>0</v>
      </c>
      <c r="N381" s="88">
        <f t="shared" si="23"/>
        <v>3</v>
      </c>
      <c r="O381" s="94" t="str">
        <f>IFERROR(VLOOKUP(_xlfn.NUMBERVALUE($A381),'% Served'!$A:$L,12,FALSE),"N/A")</f>
        <v>N/A</v>
      </c>
      <c r="P381" s="90">
        <f>INDEX('Need Points'!$T$21:$T$26,IF(Points_Table[[#This Row],[% Served 3yr Average]]="N/A",6,MATCH(Points_Table[[#This Row],[% Served 3yr Average]],'Need Points'!$S$21:$S$26,1)+1))</f>
        <v>5</v>
      </c>
    </row>
    <row r="382" spans="1:16" x14ac:dyDescent="0.25">
      <c r="A382" t="str">
        <f t="shared" si="24"/>
        <v>440301</v>
      </c>
      <c r="B382" s="68" t="s">
        <v>2456</v>
      </c>
      <c r="C382" s="71" t="s">
        <v>1188</v>
      </c>
      <c r="D382" s="69">
        <v>2018</v>
      </c>
      <c r="E382" s="69">
        <v>1</v>
      </c>
      <c r="F382" s="69">
        <v>22</v>
      </c>
      <c r="G382">
        <f>IFERROR(VLOOKUP(_xlfn.NUMBERVALUE($A382),PKRFP1!$A:$I,6,FALSE),"N/A")</f>
        <v>0.40300000000000002</v>
      </c>
      <c r="H382">
        <f>IFERROR(VLOOKUP(_xlfn.NUMBERVALUE($A382),PKRFP1!$A:$I,5,FALSE),"N/A")</f>
        <v>5</v>
      </c>
      <c r="I382">
        <f>IF(AND(ISNUMBER(Points_Table[[#This Row],[May 2019 NRI]]),ISNUMBER(Points_Table[[#This Row],[2008 NRC]]),OR(H382&lt;=4,G382&gt;=$T$17)),1,0)</f>
        <v>0</v>
      </c>
      <c r="J382">
        <f t="shared" si="20"/>
        <v>0</v>
      </c>
      <c r="K382">
        <f t="shared" si="21"/>
        <v>1</v>
      </c>
      <c r="L382" s="90">
        <f>Points_Table[[#This Row],[Ec Dis Points]]+Points_Table[[#This Row],[ELL Points]]</f>
        <v>1</v>
      </c>
      <c r="M382">
        <f>IFERROR(VLOOKUP(_xlfn.NUMBERVALUE($A382),PKRFP1!$A:$L,12,FALSE),"N/A")</f>
        <v>0</v>
      </c>
      <c r="N382" s="88">
        <f t="shared" si="23"/>
        <v>3</v>
      </c>
      <c r="O382" s="94" t="str">
        <f>IFERROR(VLOOKUP(_xlfn.NUMBERVALUE($A382),'% Served'!$A:$L,12,FALSE),"N/A")</f>
        <v>N/A</v>
      </c>
      <c r="P382" s="90">
        <f>INDEX('Need Points'!$T$21:$T$26,IF(Points_Table[[#This Row],[% Served 3yr Average]]="N/A",6,MATCH(Points_Table[[#This Row],[% Served 3yr Average]],'Need Points'!$S$21:$S$26,1)+1))</f>
        <v>5</v>
      </c>
    </row>
    <row r="383" spans="1:16" x14ac:dyDescent="0.25">
      <c r="A383" t="str">
        <f t="shared" si="24"/>
        <v>440401</v>
      </c>
      <c r="B383" s="68" t="s">
        <v>2457</v>
      </c>
      <c r="C383" s="71" t="s">
        <v>1025</v>
      </c>
      <c r="D383" s="69">
        <v>2018</v>
      </c>
      <c r="E383" s="69">
        <v>3</v>
      </c>
      <c r="F383" s="69">
        <v>47</v>
      </c>
      <c r="G383">
        <f>IFERROR(VLOOKUP(_xlfn.NUMBERVALUE($A383),PKRFP1!$A:$I,6,FALSE),"N/A")</f>
        <v>1.083</v>
      </c>
      <c r="H383">
        <f>IFERROR(VLOOKUP(_xlfn.NUMBERVALUE($A383),PKRFP1!$A:$I,5,FALSE),"N/A")</f>
        <v>5</v>
      </c>
      <c r="I383">
        <f>IF(AND(ISNUMBER(Points_Table[[#This Row],[May 2019 NRI]]),ISNUMBER(Points_Table[[#This Row],[2008 NRC]]),OR(H383&lt;=4,G383&gt;=$T$17)),1,0)</f>
        <v>1</v>
      </c>
      <c r="J383">
        <f t="shared" si="20"/>
        <v>0</v>
      </c>
      <c r="K383">
        <f t="shared" si="21"/>
        <v>1</v>
      </c>
      <c r="L383" s="90">
        <f>Points_Table[[#This Row],[Ec Dis Points]]+Points_Table[[#This Row],[ELL Points]]</f>
        <v>1</v>
      </c>
      <c r="M383">
        <f>IFERROR(VLOOKUP(_xlfn.NUMBERVALUE($A383),PKRFP1!$A:$L,12,FALSE),"N/A")</f>
        <v>1</v>
      </c>
      <c r="N383" s="88">
        <f t="shared" si="23"/>
        <v>2</v>
      </c>
      <c r="O383" s="94">
        <f>IFERROR(VLOOKUP(_xlfn.NUMBERVALUE($A383),'% Served'!$A:$L,12,FALSE),"N/A")</f>
        <v>1</v>
      </c>
      <c r="P383" s="90">
        <f>INDEX('Need Points'!$T$21:$T$26,IF(Points_Table[[#This Row],[% Served 3yr Average]]="N/A",6,MATCH(Points_Table[[#This Row],[% Served 3yr Average]],'Need Points'!$S$21:$S$26,1)+1))</f>
        <v>5</v>
      </c>
    </row>
    <row r="384" spans="1:16" x14ac:dyDescent="0.25">
      <c r="A384" t="str">
        <f t="shared" si="24"/>
        <v>440601</v>
      </c>
      <c r="B384" s="68" t="s">
        <v>2458</v>
      </c>
      <c r="C384" s="71" t="s">
        <v>1220</v>
      </c>
      <c r="D384" s="69">
        <v>2018</v>
      </c>
      <c r="E384" s="69">
        <v>3</v>
      </c>
      <c r="F384" s="69">
        <v>28</v>
      </c>
      <c r="G384">
        <f>IFERROR(VLOOKUP(_xlfn.NUMBERVALUE($A384),PKRFP1!$A:$I,6,FALSE),"N/A")</f>
        <v>0.46600000000000003</v>
      </c>
      <c r="H384">
        <f>IFERROR(VLOOKUP(_xlfn.NUMBERVALUE($A384),PKRFP1!$A:$I,5,FALSE),"N/A")</f>
        <v>5</v>
      </c>
      <c r="I384">
        <f>IF(AND(ISNUMBER(Points_Table[[#This Row],[May 2019 NRI]]),ISNUMBER(Points_Table[[#This Row],[2008 NRC]]),OR(H384&lt;=4,G384&gt;=$T$17)),1,0)</f>
        <v>0</v>
      </c>
      <c r="J384">
        <f t="shared" si="20"/>
        <v>0</v>
      </c>
      <c r="K384">
        <f t="shared" si="21"/>
        <v>1</v>
      </c>
      <c r="L384" s="90">
        <f>Points_Table[[#This Row],[Ec Dis Points]]+Points_Table[[#This Row],[ELL Points]]</f>
        <v>1</v>
      </c>
      <c r="M384">
        <f>IFERROR(VLOOKUP(_xlfn.NUMBERVALUE($A384),PKRFP1!$A:$L,12,FALSE),"N/A")</f>
        <v>0</v>
      </c>
      <c r="N384" s="88">
        <f t="shared" si="23"/>
        <v>3</v>
      </c>
      <c r="O384" s="94" t="str">
        <f>IFERROR(VLOOKUP(_xlfn.NUMBERVALUE($A384),'% Served'!$A:$L,12,FALSE),"N/A")</f>
        <v>N/A</v>
      </c>
      <c r="P384" s="90">
        <f>INDEX('Need Points'!$T$21:$T$26,IF(Points_Table[[#This Row],[% Served 3yr Average]]="N/A",6,MATCH(Points_Table[[#This Row],[% Served 3yr Average]],'Need Points'!$S$21:$S$26,1)+1))</f>
        <v>5</v>
      </c>
    </row>
    <row r="385" spans="1:16" x14ac:dyDescent="0.25">
      <c r="A385" t="str">
        <f t="shared" si="24"/>
        <v>440901</v>
      </c>
      <c r="B385" s="68" t="s">
        <v>2459</v>
      </c>
      <c r="C385" s="71" t="s">
        <v>905</v>
      </c>
      <c r="D385" s="69">
        <v>2018</v>
      </c>
      <c r="E385" s="69">
        <v>5</v>
      </c>
      <c r="F385" s="69">
        <v>40</v>
      </c>
      <c r="G385">
        <f>IFERROR(VLOOKUP(_xlfn.NUMBERVALUE($A385),PKRFP1!$A:$I,6,FALSE),"N/A")</f>
        <v>1.0760000000000001</v>
      </c>
      <c r="H385">
        <f>IFERROR(VLOOKUP(_xlfn.NUMBERVALUE($A385),PKRFP1!$A:$I,5,FALSE),"N/A")</f>
        <v>5</v>
      </c>
      <c r="I385">
        <f>IF(AND(ISNUMBER(Points_Table[[#This Row],[May 2019 NRI]]),ISNUMBER(Points_Table[[#This Row],[2008 NRC]]),OR(H385&lt;=4,G385&gt;=$T$17)),1,0)</f>
        <v>1</v>
      </c>
      <c r="J385">
        <f t="shared" si="20"/>
        <v>1</v>
      </c>
      <c r="K385">
        <f t="shared" si="21"/>
        <v>1</v>
      </c>
      <c r="L385" s="90">
        <f>Points_Table[[#This Row],[Ec Dis Points]]+Points_Table[[#This Row],[ELL Points]]</f>
        <v>2</v>
      </c>
      <c r="M385">
        <f>IFERROR(VLOOKUP(_xlfn.NUMBERVALUE($A385),PKRFP1!$A:$L,12,FALSE),"N/A")</f>
        <v>0</v>
      </c>
      <c r="N385" s="88">
        <f t="shared" si="23"/>
        <v>1</v>
      </c>
      <c r="O385" s="94" t="str">
        <f>IFERROR(VLOOKUP(_xlfn.NUMBERVALUE($A385),'% Served'!$A:$L,12,FALSE),"N/A")</f>
        <v>N/A</v>
      </c>
      <c r="P385" s="90">
        <f>INDEX('Need Points'!$T$21:$T$26,IF(Points_Table[[#This Row],[% Served 3yr Average]]="N/A",6,MATCH(Points_Table[[#This Row],[% Served 3yr Average]],'Need Points'!$S$21:$S$26,1)+1))</f>
        <v>5</v>
      </c>
    </row>
    <row r="386" spans="1:16" x14ac:dyDescent="0.25">
      <c r="A386" t="str">
        <f t="shared" si="24"/>
        <v>441000</v>
      </c>
      <c r="B386" s="68" t="s">
        <v>2460</v>
      </c>
      <c r="C386" s="71" t="s">
        <v>967</v>
      </c>
      <c r="D386" s="69">
        <v>2018</v>
      </c>
      <c r="E386" s="69">
        <v>14</v>
      </c>
      <c r="F386" s="69">
        <v>80</v>
      </c>
      <c r="G386">
        <f>IFERROR(VLOOKUP(_xlfn.NUMBERVALUE($A386),PKRFP1!$A:$I,6,FALSE),"N/A")</f>
        <v>2.8679999999999999</v>
      </c>
      <c r="H386">
        <f>IFERROR(VLOOKUP(_xlfn.NUMBERVALUE($A386),PKRFP1!$A:$I,5,FALSE),"N/A")</f>
        <v>3</v>
      </c>
      <c r="I386">
        <f>IF(AND(ISNUMBER(Points_Table[[#This Row],[May 2019 NRI]]),ISNUMBER(Points_Table[[#This Row],[2008 NRC]]),OR(H386&lt;=4,G386&gt;=$T$17)),1,0)</f>
        <v>1</v>
      </c>
      <c r="J386">
        <f t="shared" si="20"/>
        <v>2</v>
      </c>
      <c r="K386">
        <f t="shared" si="21"/>
        <v>3</v>
      </c>
      <c r="L386" s="90">
        <f>Points_Table[[#This Row],[Ec Dis Points]]+Points_Table[[#This Row],[ELL Points]]</f>
        <v>5</v>
      </c>
      <c r="M386">
        <f>IFERROR(VLOOKUP(_xlfn.NUMBERVALUE($A386),PKRFP1!$A:$L,12,FALSE),"N/A")</f>
        <v>1</v>
      </c>
      <c r="N386" s="88">
        <f t="shared" si="23"/>
        <v>2</v>
      </c>
      <c r="O386" s="94">
        <f>IFERROR(VLOOKUP(_xlfn.NUMBERVALUE($A386),'% Served'!$A:$L,12,FALSE),"N/A")</f>
        <v>1</v>
      </c>
      <c r="P386" s="90">
        <f>INDEX('Need Points'!$T$21:$T$26,IF(Points_Table[[#This Row],[% Served 3yr Average]]="N/A",6,MATCH(Points_Table[[#This Row],[% Served 3yr Average]],'Need Points'!$S$21:$S$26,1)+1))</f>
        <v>5</v>
      </c>
    </row>
    <row r="387" spans="1:16" x14ac:dyDescent="0.25">
      <c r="A387" t="str">
        <f t="shared" si="24"/>
        <v>441101</v>
      </c>
      <c r="B387" s="68" t="s">
        <v>2461</v>
      </c>
      <c r="C387" s="71" t="s">
        <v>1290</v>
      </c>
      <c r="D387" s="69">
        <v>2018</v>
      </c>
      <c r="E387" s="69">
        <v>2</v>
      </c>
      <c r="F387" s="69">
        <v>30</v>
      </c>
      <c r="G387">
        <f>IFERROR(VLOOKUP(_xlfn.NUMBERVALUE($A387),PKRFP1!$A:$I,6,FALSE),"N/A")</f>
        <v>0.57199999999999995</v>
      </c>
      <c r="H387">
        <f>IFERROR(VLOOKUP(_xlfn.NUMBERVALUE($A387),PKRFP1!$A:$I,5,FALSE),"N/A")</f>
        <v>5</v>
      </c>
      <c r="I387">
        <f>IF(AND(ISNUMBER(Points_Table[[#This Row],[May 2019 NRI]]),ISNUMBER(Points_Table[[#This Row],[2008 NRC]]),OR(H387&lt;=4,G387&gt;=$T$17)),1,0)</f>
        <v>0</v>
      </c>
      <c r="J387">
        <f t="shared" ref="J387:J450" si="25">INDEX($T$5:$T$8,MATCH(E387,$S$5:$S$8,1)+1)</f>
        <v>0</v>
      </c>
      <c r="K387">
        <f t="shared" ref="K387:K450" si="26">INDEX($T$12:$T$15,MATCH(F387,$S$12:$S$15,1)+1)</f>
        <v>1</v>
      </c>
      <c r="L387" s="90">
        <f>Points_Table[[#This Row],[Ec Dis Points]]+Points_Table[[#This Row],[ELL Points]]</f>
        <v>1</v>
      </c>
      <c r="M387">
        <f>IFERROR(VLOOKUP(_xlfn.NUMBERVALUE($A387),PKRFP1!$A:$L,12,FALSE),"N/A")</f>
        <v>1</v>
      </c>
      <c r="N387" s="88">
        <f t="shared" si="23"/>
        <v>3</v>
      </c>
      <c r="O387" s="94">
        <f>IFERROR(VLOOKUP(_xlfn.NUMBERVALUE($A387),'% Served'!$A:$L,12,FALSE),"N/A")</f>
        <v>1</v>
      </c>
      <c r="P387" s="90">
        <f>INDEX('Need Points'!$T$21:$T$26,IF(Points_Table[[#This Row],[% Served 3yr Average]]="N/A",6,MATCH(Points_Table[[#This Row],[% Served 3yr Average]],'Need Points'!$S$21:$S$26,1)+1))</f>
        <v>5</v>
      </c>
    </row>
    <row r="388" spans="1:16" x14ac:dyDescent="0.25">
      <c r="A388" t="str">
        <f t="shared" si="24"/>
        <v>441201</v>
      </c>
      <c r="B388" s="68" t="s">
        <v>2462</v>
      </c>
      <c r="C388" s="71" t="s">
        <v>1291</v>
      </c>
      <c r="D388" s="69">
        <v>2018</v>
      </c>
      <c r="E388" s="69">
        <v>3</v>
      </c>
      <c r="F388" s="69">
        <v>29</v>
      </c>
      <c r="G388">
        <f>IFERROR(VLOOKUP(_xlfn.NUMBERVALUE($A388),PKRFP1!$A:$I,6,FALSE),"N/A")</f>
        <v>0.439</v>
      </c>
      <c r="H388">
        <f>IFERROR(VLOOKUP(_xlfn.NUMBERVALUE($A388),PKRFP1!$A:$I,5,FALSE),"N/A")</f>
        <v>5</v>
      </c>
      <c r="I388">
        <f>IF(AND(ISNUMBER(Points_Table[[#This Row],[May 2019 NRI]]),ISNUMBER(Points_Table[[#This Row],[2008 NRC]]),OR(H388&lt;=4,G388&gt;=$T$17)),1,0)</f>
        <v>0</v>
      </c>
      <c r="J388">
        <f t="shared" si="25"/>
        <v>0</v>
      </c>
      <c r="K388">
        <f t="shared" si="26"/>
        <v>1</v>
      </c>
      <c r="L388" s="90">
        <f>Points_Table[[#This Row],[Ec Dis Points]]+Points_Table[[#This Row],[ELL Points]]</f>
        <v>1</v>
      </c>
      <c r="M388">
        <f>IFERROR(VLOOKUP(_xlfn.NUMBERVALUE($A388),PKRFP1!$A:$L,12,FALSE),"N/A")</f>
        <v>0</v>
      </c>
      <c r="N388" s="88">
        <f t="shared" ref="N388:N451" si="27">IF(AND(M388=0,I388=1),1,IF(I388=1,2,3))</f>
        <v>3</v>
      </c>
      <c r="O388" s="94" t="str">
        <f>IFERROR(VLOOKUP(_xlfn.NUMBERVALUE($A388),'% Served'!$A:$L,12,FALSE),"N/A")</f>
        <v>N/A</v>
      </c>
      <c r="P388" s="90">
        <f>INDEX('Need Points'!$T$21:$T$26,IF(Points_Table[[#This Row],[% Served 3yr Average]]="N/A",6,MATCH(Points_Table[[#This Row],[% Served 3yr Average]],'Need Points'!$S$21:$S$26,1)+1))</f>
        <v>5</v>
      </c>
    </row>
    <row r="389" spans="1:16" x14ac:dyDescent="0.25">
      <c r="A389" t="str">
        <f t="shared" si="24"/>
        <v>441202</v>
      </c>
      <c r="B389" s="68" t="s">
        <v>2463</v>
      </c>
      <c r="C389" s="71" t="s">
        <v>931</v>
      </c>
      <c r="D389" s="69">
        <v>2018</v>
      </c>
      <c r="E389" s="69">
        <v>88</v>
      </c>
      <c r="F389" s="69">
        <v>81</v>
      </c>
      <c r="G389">
        <f>IFERROR(VLOOKUP(_xlfn.NUMBERVALUE($A389),PKRFP1!$A:$I,6,FALSE),"N/A")</f>
        <v>0.57199999999999995</v>
      </c>
      <c r="H389">
        <f>IFERROR(VLOOKUP(_xlfn.NUMBERVALUE($A389),PKRFP1!$A:$I,5,FALSE),"N/A")</f>
        <v>3</v>
      </c>
      <c r="I389">
        <f>IF(AND(ISNUMBER(Points_Table[[#This Row],[May 2019 NRI]]),ISNUMBER(Points_Table[[#This Row],[2008 NRC]]),OR(H389&lt;=4,G389&gt;=$T$17)),1,0)</f>
        <v>1</v>
      </c>
      <c r="J389">
        <f t="shared" si="25"/>
        <v>2</v>
      </c>
      <c r="K389">
        <f t="shared" si="26"/>
        <v>3</v>
      </c>
      <c r="L389" s="90">
        <f>Points_Table[[#This Row],[Ec Dis Points]]+Points_Table[[#This Row],[ELL Points]]</f>
        <v>5</v>
      </c>
      <c r="M389">
        <f>IFERROR(VLOOKUP(_xlfn.NUMBERVALUE($A389),PKRFP1!$A:$L,12,FALSE),"N/A")</f>
        <v>1</v>
      </c>
      <c r="N389" s="88">
        <f t="shared" si="27"/>
        <v>2</v>
      </c>
      <c r="O389" s="94">
        <f>IFERROR(VLOOKUP(_xlfn.NUMBERVALUE($A389),'% Served'!$A:$L,12,FALSE),"N/A")</f>
        <v>1</v>
      </c>
      <c r="P389" s="90">
        <f>INDEX('Need Points'!$T$21:$T$26,IF(Points_Table[[#This Row],[% Served 3yr Average]]="N/A",6,MATCH(Points_Table[[#This Row],[% Served 3yr Average]],'Need Points'!$S$21:$S$26,1)+1))</f>
        <v>5</v>
      </c>
    </row>
    <row r="390" spans="1:16" x14ac:dyDescent="0.25">
      <c r="A390" t="str">
        <f t="shared" si="24"/>
        <v>441301</v>
      </c>
      <c r="B390" s="68" t="s">
        <v>2464</v>
      </c>
      <c r="C390" s="71" t="s">
        <v>1108</v>
      </c>
      <c r="D390" s="69">
        <v>2018</v>
      </c>
      <c r="E390" s="69">
        <v>1</v>
      </c>
      <c r="F390" s="69">
        <v>40</v>
      </c>
      <c r="G390">
        <f>IFERROR(VLOOKUP(_xlfn.NUMBERVALUE($A390),PKRFP1!$A:$I,6,FALSE),"N/A")</f>
        <v>0.81799999999999995</v>
      </c>
      <c r="H390">
        <f>IFERROR(VLOOKUP(_xlfn.NUMBERVALUE($A390),PKRFP1!$A:$I,5,FALSE),"N/A")</f>
        <v>5</v>
      </c>
      <c r="I390">
        <f>IF(AND(ISNUMBER(Points_Table[[#This Row],[May 2019 NRI]]),ISNUMBER(Points_Table[[#This Row],[2008 NRC]]),OR(H390&lt;=4,G390&gt;=$T$17)),1,0)</f>
        <v>1</v>
      </c>
      <c r="J390">
        <f t="shared" si="25"/>
        <v>0</v>
      </c>
      <c r="K390">
        <f t="shared" si="26"/>
        <v>1</v>
      </c>
      <c r="L390" s="90">
        <f>Points_Table[[#This Row],[Ec Dis Points]]+Points_Table[[#This Row],[ELL Points]]</f>
        <v>1</v>
      </c>
      <c r="M390">
        <f>IFERROR(VLOOKUP(_xlfn.NUMBERVALUE($A390),PKRFP1!$A:$L,12,FALSE),"N/A")</f>
        <v>1</v>
      </c>
      <c r="N390" s="88">
        <f t="shared" si="27"/>
        <v>2</v>
      </c>
      <c r="O390" s="94">
        <f>IFERROR(VLOOKUP(_xlfn.NUMBERVALUE($A390),'% Served'!$A:$L,12,FALSE),"N/A")</f>
        <v>1</v>
      </c>
      <c r="P390" s="90">
        <f>INDEX('Need Points'!$T$21:$T$26,IF(Points_Table[[#This Row],[% Served 3yr Average]]="N/A",6,MATCH(Points_Table[[#This Row],[% Served 3yr Average]],'Need Points'!$S$21:$S$26,1)+1))</f>
        <v>5</v>
      </c>
    </row>
    <row r="391" spans="1:16" x14ac:dyDescent="0.25">
      <c r="A391" t="str">
        <f t="shared" si="24"/>
        <v>441600</v>
      </c>
      <c r="B391" s="68" t="s">
        <v>2465</v>
      </c>
      <c r="C391" s="71" t="s">
        <v>983</v>
      </c>
      <c r="D391" s="69">
        <v>2018</v>
      </c>
      <c r="E391" s="69">
        <v>15</v>
      </c>
      <c r="F391" s="69">
        <v>68</v>
      </c>
      <c r="G391">
        <f>IFERROR(VLOOKUP(_xlfn.NUMBERVALUE($A391),PKRFP1!$A:$I,6,FALSE),"N/A")</f>
        <v>2.4049999999999998</v>
      </c>
      <c r="H391">
        <f>IFERROR(VLOOKUP(_xlfn.NUMBERVALUE($A391),PKRFP1!$A:$I,5,FALSE),"N/A")</f>
        <v>3</v>
      </c>
      <c r="I391">
        <f>IF(AND(ISNUMBER(Points_Table[[#This Row],[May 2019 NRI]]),ISNUMBER(Points_Table[[#This Row],[2008 NRC]]),OR(H391&lt;=4,G391&gt;=$T$17)),1,0)</f>
        <v>1</v>
      </c>
      <c r="J391">
        <f t="shared" si="25"/>
        <v>2</v>
      </c>
      <c r="K391">
        <f t="shared" si="26"/>
        <v>2</v>
      </c>
      <c r="L391" s="90">
        <f>Points_Table[[#This Row],[Ec Dis Points]]+Points_Table[[#This Row],[ELL Points]]</f>
        <v>4</v>
      </c>
      <c r="M391">
        <f>IFERROR(VLOOKUP(_xlfn.NUMBERVALUE($A391),PKRFP1!$A:$L,12,FALSE),"N/A")</f>
        <v>1</v>
      </c>
      <c r="N391" s="88">
        <f t="shared" si="27"/>
        <v>2</v>
      </c>
      <c r="O391" s="94">
        <f>IFERROR(VLOOKUP(_xlfn.NUMBERVALUE($A391),'% Served'!$A:$L,12,FALSE),"N/A")</f>
        <v>1</v>
      </c>
      <c r="P391" s="90">
        <f>INDEX('Need Points'!$T$21:$T$26,IF(Points_Table[[#This Row],[% Served 3yr Average]]="N/A",6,MATCH(Points_Table[[#This Row],[% Served 3yr Average]],'Need Points'!$S$21:$S$26,1)+1))</f>
        <v>5</v>
      </c>
    </row>
    <row r="392" spans="1:16" x14ac:dyDescent="0.25">
      <c r="A392" t="str">
        <f t="shared" ref="A392:A455" si="28">LEFT(B392,6)</f>
        <v>441800</v>
      </c>
      <c r="B392" s="68" t="s">
        <v>2466</v>
      </c>
      <c r="C392" s="71" t="s">
        <v>1031</v>
      </c>
      <c r="D392" s="69">
        <v>2018</v>
      </c>
      <c r="E392" s="69">
        <v>1</v>
      </c>
      <c r="F392" s="69">
        <v>64</v>
      </c>
      <c r="G392">
        <f>IFERROR(VLOOKUP(_xlfn.NUMBERVALUE($A392),PKRFP1!$A:$I,6,FALSE),"N/A")</f>
        <v>2.258</v>
      </c>
      <c r="H392">
        <f>IFERROR(VLOOKUP(_xlfn.NUMBERVALUE($A392),PKRFP1!$A:$I,5,FALSE),"N/A")</f>
        <v>4</v>
      </c>
      <c r="I392">
        <f>IF(AND(ISNUMBER(Points_Table[[#This Row],[May 2019 NRI]]),ISNUMBER(Points_Table[[#This Row],[2008 NRC]]),OR(H392&lt;=4,G392&gt;=$T$17)),1,0)</f>
        <v>1</v>
      </c>
      <c r="J392">
        <f t="shared" si="25"/>
        <v>0</v>
      </c>
      <c r="K392">
        <f t="shared" si="26"/>
        <v>2</v>
      </c>
      <c r="L392" s="90">
        <f>Points_Table[[#This Row],[Ec Dis Points]]+Points_Table[[#This Row],[ELL Points]]</f>
        <v>2</v>
      </c>
      <c r="M392">
        <f>IFERROR(VLOOKUP(_xlfn.NUMBERVALUE($A392),PKRFP1!$A:$L,12,FALSE),"N/A")</f>
        <v>1</v>
      </c>
      <c r="N392" s="88">
        <f t="shared" si="27"/>
        <v>2</v>
      </c>
      <c r="O392" s="94">
        <f>IFERROR(VLOOKUP(_xlfn.NUMBERVALUE($A392),'% Served'!$A:$L,12,FALSE),"N/A")</f>
        <v>1</v>
      </c>
      <c r="P392" s="90">
        <f>INDEX('Need Points'!$T$21:$T$26,IF(Points_Table[[#This Row],[% Served 3yr Average]]="N/A",6,MATCH(Points_Table[[#This Row],[% Served 3yr Average]],'Need Points'!$S$21:$S$26,1)+1))</f>
        <v>5</v>
      </c>
    </row>
    <row r="393" spans="1:16" x14ac:dyDescent="0.25">
      <c r="A393" t="str">
        <f t="shared" si="28"/>
        <v>441903</v>
      </c>
      <c r="B393" s="68" t="s">
        <v>2467</v>
      </c>
      <c r="C393" s="71" t="s">
        <v>1382</v>
      </c>
      <c r="D393" s="69">
        <v>2018</v>
      </c>
      <c r="E393" s="69">
        <v>4</v>
      </c>
      <c r="F393" s="69">
        <v>16</v>
      </c>
      <c r="G393">
        <f>IFERROR(VLOOKUP(_xlfn.NUMBERVALUE($A393),PKRFP1!$A:$I,6,FALSE),"N/A")</f>
        <v>0.20899999999999999</v>
      </c>
      <c r="H393">
        <f>IFERROR(VLOOKUP(_xlfn.NUMBERVALUE($A393),PKRFP1!$A:$I,5,FALSE),"N/A")</f>
        <v>6</v>
      </c>
      <c r="I393">
        <f>IF(AND(ISNUMBER(Points_Table[[#This Row],[May 2019 NRI]]),ISNUMBER(Points_Table[[#This Row],[2008 NRC]]),OR(H393&lt;=4,G393&gt;=$T$17)),1,0)</f>
        <v>0</v>
      </c>
      <c r="J393">
        <f t="shared" si="25"/>
        <v>0</v>
      </c>
      <c r="K393">
        <f t="shared" si="26"/>
        <v>1</v>
      </c>
      <c r="L393" s="90">
        <f>Points_Table[[#This Row],[Ec Dis Points]]+Points_Table[[#This Row],[ELL Points]]</f>
        <v>1</v>
      </c>
      <c r="M393">
        <f>IFERROR(VLOOKUP(_xlfn.NUMBERVALUE($A393),PKRFP1!$A:$L,12,FALSE),"N/A")</f>
        <v>0</v>
      </c>
      <c r="N393" s="88">
        <f t="shared" si="27"/>
        <v>3</v>
      </c>
      <c r="O393" s="94" t="str">
        <f>IFERROR(VLOOKUP(_xlfn.NUMBERVALUE($A393),'% Served'!$A:$L,12,FALSE),"N/A")</f>
        <v>N/A</v>
      </c>
      <c r="P393" s="90">
        <f>INDEX('Need Points'!$T$21:$T$26,IF(Points_Table[[#This Row],[% Served 3yr Average]]="N/A",6,MATCH(Points_Table[[#This Row],[% Served 3yr Average]],'Need Points'!$S$21:$S$26,1)+1))</f>
        <v>5</v>
      </c>
    </row>
    <row r="394" spans="1:16" x14ac:dyDescent="0.25">
      <c r="A394" t="str">
        <f t="shared" si="28"/>
        <v>442101</v>
      </c>
      <c r="B394" s="68" t="s">
        <v>2468</v>
      </c>
      <c r="C394" s="71" t="s">
        <v>1395</v>
      </c>
      <c r="D394" s="69">
        <v>2018</v>
      </c>
      <c r="E394" s="69">
        <v>1</v>
      </c>
      <c r="F394" s="69">
        <v>21</v>
      </c>
      <c r="G394">
        <f>IFERROR(VLOOKUP(_xlfn.NUMBERVALUE($A394),PKRFP1!$A:$I,6,FALSE),"N/A")</f>
        <v>0.245</v>
      </c>
      <c r="H394">
        <f>IFERROR(VLOOKUP(_xlfn.NUMBERVALUE($A394),PKRFP1!$A:$I,5,FALSE),"N/A")</f>
        <v>6</v>
      </c>
      <c r="I394">
        <f>IF(AND(ISNUMBER(Points_Table[[#This Row],[May 2019 NRI]]),ISNUMBER(Points_Table[[#This Row],[2008 NRC]]),OR(H394&lt;=4,G394&gt;=$T$17)),1,0)</f>
        <v>0</v>
      </c>
      <c r="J394">
        <f t="shared" si="25"/>
        <v>0</v>
      </c>
      <c r="K394">
        <f t="shared" si="26"/>
        <v>1</v>
      </c>
      <c r="L394" s="90">
        <f>Points_Table[[#This Row],[Ec Dis Points]]+Points_Table[[#This Row],[ELL Points]]</f>
        <v>1</v>
      </c>
      <c r="M394">
        <f>IFERROR(VLOOKUP(_xlfn.NUMBERVALUE($A394),PKRFP1!$A:$L,12,FALSE),"N/A")</f>
        <v>0</v>
      </c>
      <c r="N394" s="88">
        <f t="shared" si="27"/>
        <v>3</v>
      </c>
      <c r="O394" s="94" t="str">
        <f>IFERROR(VLOOKUP(_xlfn.NUMBERVALUE($A394),'% Served'!$A:$L,12,FALSE),"N/A")</f>
        <v>N/A</v>
      </c>
      <c r="P394" s="90">
        <f>INDEX('Need Points'!$T$21:$T$26,IF(Points_Table[[#This Row],[% Served 3yr Average]]="N/A",6,MATCH(Points_Table[[#This Row],[% Served 3yr Average]],'Need Points'!$S$21:$S$26,1)+1))</f>
        <v>5</v>
      </c>
    </row>
    <row r="395" spans="1:16" x14ac:dyDescent="0.25">
      <c r="A395" t="str">
        <f t="shared" si="28"/>
        <v>442111</v>
      </c>
      <c r="B395" s="68" t="s">
        <v>2469</v>
      </c>
      <c r="C395" s="71" t="s">
        <v>1228</v>
      </c>
      <c r="D395" s="69">
        <v>2018</v>
      </c>
      <c r="E395" s="69">
        <v>2</v>
      </c>
      <c r="F395" s="69">
        <v>34</v>
      </c>
      <c r="G395">
        <f>IFERROR(VLOOKUP(_xlfn.NUMBERVALUE($A395),PKRFP1!$A:$I,6,FALSE),"N/A")</f>
        <v>0.50600000000000001</v>
      </c>
      <c r="H395">
        <f>IFERROR(VLOOKUP(_xlfn.NUMBERVALUE($A395),PKRFP1!$A:$I,5,FALSE),"N/A")</f>
        <v>5</v>
      </c>
      <c r="I395">
        <f>IF(AND(ISNUMBER(Points_Table[[#This Row],[May 2019 NRI]]),ISNUMBER(Points_Table[[#This Row],[2008 NRC]]),OR(H395&lt;=4,G395&gt;=$T$17)),1,0)</f>
        <v>0</v>
      </c>
      <c r="J395">
        <f t="shared" si="25"/>
        <v>0</v>
      </c>
      <c r="K395">
        <f t="shared" si="26"/>
        <v>1</v>
      </c>
      <c r="L395" s="90">
        <f>Points_Table[[#This Row],[Ec Dis Points]]+Points_Table[[#This Row],[ELL Points]]</f>
        <v>1</v>
      </c>
      <c r="M395">
        <f>IFERROR(VLOOKUP(_xlfn.NUMBERVALUE($A395),PKRFP1!$A:$L,12,FALSE),"N/A")</f>
        <v>0</v>
      </c>
      <c r="N395" s="88">
        <f t="shared" si="27"/>
        <v>3</v>
      </c>
      <c r="O395" s="94" t="str">
        <f>IFERROR(VLOOKUP(_xlfn.NUMBERVALUE($A395),'% Served'!$A:$L,12,FALSE),"N/A")</f>
        <v>N/A</v>
      </c>
      <c r="P395" s="90">
        <f>INDEX('Need Points'!$T$21:$T$26,IF(Points_Table[[#This Row],[% Served 3yr Average]]="N/A",6,MATCH(Points_Table[[#This Row],[% Served 3yr Average]],'Need Points'!$S$21:$S$26,1)+1))</f>
        <v>5</v>
      </c>
    </row>
    <row r="396" spans="1:16" x14ac:dyDescent="0.25">
      <c r="A396" t="str">
        <f t="shared" si="28"/>
        <v>442115</v>
      </c>
      <c r="B396" s="68" t="s">
        <v>2470</v>
      </c>
      <c r="C396" s="71" t="s">
        <v>1214</v>
      </c>
      <c r="D396" s="69">
        <v>2018</v>
      </c>
      <c r="E396" s="69">
        <v>5</v>
      </c>
      <c r="F396" s="69">
        <v>32</v>
      </c>
      <c r="G396">
        <f>IFERROR(VLOOKUP(_xlfn.NUMBERVALUE($A396),PKRFP1!$A:$I,6,FALSE),"N/A")</f>
        <v>0.47799999999999998</v>
      </c>
      <c r="H396">
        <f>IFERROR(VLOOKUP(_xlfn.NUMBERVALUE($A396),PKRFP1!$A:$I,5,FALSE),"N/A")</f>
        <v>5</v>
      </c>
      <c r="I396">
        <f>IF(AND(ISNUMBER(Points_Table[[#This Row],[May 2019 NRI]]),ISNUMBER(Points_Table[[#This Row],[2008 NRC]]),OR(H396&lt;=4,G396&gt;=$T$17)),1,0)</f>
        <v>0</v>
      </c>
      <c r="J396">
        <f t="shared" si="25"/>
        <v>1</v>
      </c>
      <c r="K396">
        <f t="shared" si="26"/>
        <v>1</v>
      </c>
      <c r="L396" s="90">
        <f>Points_Table[[#This Row],[Ec Dis Points]]+Points_Table[[#This Row],[ELL Points]]</f>
        <v>2</v>
      </c>
      <c r="M396">
        <f>IFERROR(VLOOKUP(_xlfn.NUMBERVALUE($A396),PKRFP1!$A:$L,12,FALSE),"N/A")</f>
        <v>0</v>
      </c>
      <c r="N396" s="88">
        <f t="shared" si="27"/>
        <v>3</v>
      </c>
      <c r="O396" s="94" t="str">
        <f>IFERROR(VLOOKUP(_xlfn.NUMBERVALUE($A396),'% Served'!$A:$L,12,FALSE),"N/A")</f>
        <v>N/A</v>
      </c>
      <c r="P396" s="90">
        <f>INDEX('Need Points'!$T$21:$T$26,IF(Points_Table[[#This Row],[% Served 3yr Average]]="N/A",6,MATCH(Points_Table[[#This Row],[% Served 3yr Average]],'Need Points'!$S$21:$S$26,1)+1))</f>
        <v>5</v>
      </c>
    </row>
    <row r="397" spans="1:16" x14ac:dyDescent="0.25">
      <c r="A397" t="str">
        <f t="shared" si="28"/>
        <v>450101</v>
      </c>
      <c r="B397" s="68" t="s">
        <v>2471</v>
      </c>
      <c r="C397" s="71" t="s">
        <v>729</v>
      </c>
      <c r="D397" s="69">
        <v>2018</v>
      </c>
      <c r="E397" s="69">
        <v>3</v>
      </c>
      <c r="F397" s="69">
        <v>59</v>
      </c>
      <c r="G397">
        <f>IFERROR(VLOOKUP(_xlfn.NUMBERVALUE($A397),PKRFP1!$A:$I,6,FALSE),"N/A")</f>
        <v>2.8410000000000002</v>
      </c>
      <c r="H397">
        <f>IFERROR(VLOOKUP(_xlfn.NUMBERVALUE($A397),PKRFP1!$A:$I,5,FALSE),"N/A")</f>
        <v>4</v>
      </c>
      <c r="I397">
        <f>IF(AND(ISNUMBER(Points_Table[[#This Row],[May 2019 NRI]]),ISNUMBER(Points_Table[[#This Row],[2008 NRC]]),OR(H397&lt;=4,G397&gt;=$T$17)),1,0)</f>
        <v>1</v>
      </c>
      <c r="J397">
        <f t="shared" si="25"/>
        <v>0</v>
      </c>
      <c r="K397">
        <f t="shared" si="26"/>
        <v>2</v>
      </c>
      <c r="L397" s="90">
        <f>Points_Table[[#This Row],[Ec Dis Points]]+Points_Table[[#This Row],[ELL Points]]</f>
        <v>2</v>
      </c>
      <c r="M397">
        <f>IFERROR(VLOOKUP(_xlfn.NUMBERVALUE($A397),PKRFP1!$A:$L,12,FALSE),"N/A")</f>
        <v>1</v>
      </c>
      <c r="N397" s="88">
        <f t="shared" si="27"/>
        <v>2</v>
      </c>
      <c r="O397" s="94">
        <f>IFERROR(VLOOKUP(_xlfn.NUMBERVALUE($A397),'% Served'!$A:$L,12,FALSE),"N/A")</f>
        <v>1</v>
      </c>
      <c r="P397" s="90">
        <f>INDEX('Need Points'!$T$21:$T$26,IF(Points_Table[[#This Row],[% Served 3yr Average]]="N/A",6,MATCH(Points_Table[[#This Row],[% Served 3yr Average]],'Need Points'!$S$21:$S$26,1)+1))</f>
        <v>5</v>
      </c>
    </row>
    <row r="398" spans="1:16" x14ac:dyDescent="0.25">
      <c r="A398" t="str">
        <f t="shared" si="28"/>
        <v>450607</v>
      </c>
      <c r="B398" s="68" t="s">
        <v>2472</v>
      </c>
      <c r="C398" s="71" t="s">
        <v>927</v>
      </c>
      <c r="D398" s="69">
        <v>2018</v>
      </c>
      <c r="E398" s="69">
        <v>0</v>
      </c>
      <c r="F398" s="69">
        <v>52</v>
      </c>
      <c r="G398">
        <f>IFERROR(VLOOKUP(_xlfn.NUMBERVALUE($A398),PKRFP1!$A:$I,6,FALSE),"N/A")</f>
        <v>2.125</v>
      </c>
      <c r="H398">
        <f>IFERROR(VLOOKUP(_xlfn.NUMBERVALUE($A398),PKRFP1!$A:$I,5,FALSE),"N/A")</f>
        <v>5</v>
      </c>
      <c r="I398">
        <f>IF(AND(ISNUMBER(Points_Table[[#This Row],[May 2019 NRI]]),ISNUMBER(Points_Table[[#This Row],[2008 NRC]]),OR(H398&lt;=4,G398&gt;=$T$17)),1,0)</f>
        <v>1</v>
      </c>
      <c r="J398">
        <f t="shared" si="25"/>
        <v>0</v>
      </c>
      <c r="K398">
        <f t="shared" si="26"/>
        <v>2</v>
      </c>
      <c r="L398" s="90">
        <f>Points_Table[[#This Row],[Ec Dis Points]]+Points_Table[[#This Row],[ELL Points]]</f>
        <v>2</v>
      </c>
      <c r="M398">
        <f>IFERROR(VLOOKUP(_xlfn.NUMBERVALUE($A398),PKRFP1!$A:$L,12,FALSE),"N/A")</f>
        <v>1</v>
      </c>
      <c r="N398" s="88">
        <f t="shared" si="27"/>
        <v>2</v>
      </c>
      <c r="O398" s="94">
        <f>IFERROR(VLOOKUP(_xlfn.NUMBERVALUE($A398),'% Served'!$A:$L,12,FALSE),"N/A")</f>
        <v>1</v>
      </c>
      <c r="P398" s="90">
        <f>INDEX('Need Points'!$T$21:$T$26,IF(Points_Table[[#This Row],[% Served 3yr Average]]="N/A",6,MATCH(Points_Table[[#This Row],[% Served 3yr Average]],'Need Points'!$S$21:$S$26,1)+1))</f>
        <v>5</v>
      </c>
    </row>
    <row r="399" spans="1:16" x14ac:dyDescent="0.25">
      <c r="A399" t="str">
        <f t="shared" si="28"/>
        <v>450704</v>
      </c>
      <c r="B399" s="68" t="s">
        <v>2473</v>
      </c>
      <c r="C399" s="71" t="s">
        <v>909</v>
      </c>
      <c r="D399" s="69">
        <v>2018</v>
      </c>
      <c r="E399" s="69">
        <v>1</v>
      </c>
      <c r="F399" s="69">
        <v>61</v>
      </c>
      <c r="G399">
        <f>IFERROR(VLOOKUP(_xlfn.NUMBERVALUE($A399),PKRFP1!$A:$I,6,FALSE),"N/A")</f>
        <v>2.2989999999999999</v>
      </c>
      <c r="H399">
        <f>IFERROR(VLOOKUP(_xlfn.NUMBERVALUE($A399),PKRFP1!$A:$I,5,FALSE),"N/A")</f>
        <v>5</v>
      </c>
      <c r="I399">
        <f>IF(AND(ISNUMBER(Points_Table[[#This Row],[May 2019 NRI]]),ISNUMBER(Points_Table[[#This Row],[2008 NRC]]),OR(H399&lt;=4,G399&gt;=$T$17)),1,0)</f>
        <v>1</v>
      </c>
      <c r="J399">
        <f t="shared" si="25"/>
        <v>0</v>
      </c>
      <c r="K399">
        <f t="shared" si="26"/>
        <v>2</v>
      </c>
      <c r="L399" s="90">
        <f>Points_Table[[#This Row],[Ec Dis Points]]+Points_Table[[#This Row],[ELL Points]]</f>
        <v>2</v>
      </c>
      <c r="M399">
        <f>IFERROR(VLOOKUP(_xlfn.NUMBERVALUE($A399),PKRFP1!$A:$L,12,FALSE),"N/A")</f>
        <v>1</v>
      </c>
      <c r="N399" s="88">
        <f t="shared" si="27"/>
        <v>2</v>
      </c>
      <c r="O399" s="94">
        <f>IFERROR(VLOOKUP(_xlfn.NUMBERVALUE($A399),'% Served'!$A:$L,12,FALSE),"N/A")</f>
        <v>1</v>
      </c>
      <c r="P399" s="90">
        <f>INDEX('Need Points'!$T$21:$T$26,IF(Points_Table[[#This Row],[% Served 3yr Average]]="N/A",6,MATCH(Points_Table[[#This Row],[% Served 3yr Average]],'Need Points'!$S$21:$S$26,1)+1))</f>
        <v>5</v>
      </c>
    </row>
    <row r="400" spans="1:16" x14ac:dyDescent="0.25">
      <c r="A400" t="str">
        <f t="shared" si="28"/>
        <v>450801</v>
      </c>
      <c r="B400" s="68" t="s">
        <v>2474</v>
      </c>
      <c r="C400" s="71" t="s">
        <v>964</v>
      </c>
      <c r="D400" s="69">
        <v>2018</v>
      </c>
      <c r="E400" s="69">
        <v>1</v>
      </c>
      <c r="F400" s="69">
        <v>59</v>
      </c>
      <c r="G400">
        <f>IFERROR(VLOOKUP(_xlfn.NUMBERVALUE($A400),PKRFP1!$A:$I,6,FALSE),"N/A")</f>
        <v>2.9950000000000001</v>
      </c>
      <c r="H400">
        <f>IFERROR(VLOOKUP(_xlfn.NUMBERVALUE($A400),PKRFP1!$A:$I,5,FALSE),"N/A")</f>
        <v>4</v>
      </c>
      <c r="I400">
        <f>IF(AND(ISNUMBER(Points_Table[[#This Row],[May 2019 NRI]]),ISNUMBER(Points_Table[[#This Row],[2008 NRC]]),OR(H400&lt;=4,G400&gt;=$T$17)),1,0)</f>
        <v>1</v>
      </c>
      <c r="J400">
        <f t="shared" si="25"/>
        <v>0</v>
      </c>
      <c r="K400">
        <f t="shared" si="26"/>
        <v>2</v>
      </c>
      <c r="L400" s="90">
        <f>Points_Table[[#This Row],[Ec Dis Points]]+Points_Table[[#This Row],[ELL Points]]</f>
        <v>2</v>
      </c>
      <c r="M400">
        <f>IFERROR(VLOOKUP(_xlfn.NUMBERVALUE($A400),PKRFP1!$A:$L,12,FALSE),"N/A")</f>
        <v>1</v>
      </c>
      <c r="N400" s="88">
        <f t="shared" si="27"/>
        <v>2</v>
      </c>
      <c r="O400" s="94">
        <f>IFERROR(VLOOKUP(_xlfn.NUMBERVALUE($A400),'% Served'!$A:$L,12,FALSE),"N/A")</f>
        <v>0.91515151515151516</v>
      </c>
      <c r="P400" s="90">
        <f>INDEX('Need Points'!$T$21:$T$26,IF(Points_Table[[#This Row],[% Served 3yr Average]]="N/A",6,MATCH(Points_Table[[#This Row],[% Served 3yr Average]],'Need Points'!$S$21:$S$26,1)+1))</f>
        <v>3</v>
      </c>
    </row>
    <row r="401" spans="1:16" x14ac:dyDescent="0.25">
      <c r="A401" t="str">
        <f t="shared" si="28"/>
        <v>451001</v>
      </c>
      <c r="B401" s="68" t="s">
        <v>2475</v>
      </c>
      <c r="C401" s="71" t="s">
        <v>950</v>
      </c>
      <c r="D401" s="69">
        <v>2018</v>
      </c>
      <c r="E401" s="69">
        <v>0</v>
      </c>
      <c r="F401" s="69">
        <v>50</v>
      </c>
      <c r="G401">
        <f>IFERROR(VLOOKUP(_xlfn.NUMBERVALUE($A401),PKRFP1!$A:$I,6,FALSE),"N/A")</f>
        <v>2.4449999999999998</v>
      </c>
      <c r="H401">
        <f>IFERROR(VLOOKUP(_xlfn.NUMBERVALUE($A401),PKRFP1!$A:$I,5,FALSE),"N/A")</f>
        <v>5</v>
      </c>
      <c r="I401">
        <f>IF(AND(ISNUMBER(Points_Table[[#This Row],[May 2019 NRI]]),ISNUMBER(Points_Table[[#This Row],[2008 NRC]]),OR(H401&lt;=4,G401&gt;=$T$17)),1,0)</f>
        <v>1</v>
      </c>
      <c r="J401">
        <f t="shared" si="25"/>
        <v>0</v>
      </c>
      <c r="K401">
        <f t="shared" si="26"/>
        <v>2</v>
      </c>
      <c r="L401" s="90">
        <f>Points_Table[[#This Row],[Ec Dis Points]]+Points_Table[[#This Row],[ELL Points]]</f>
        <v>2</v>
      </c>
      <c r="M401">
        <f>IFERROR(VLOOKUP(_xlfn.NUMBERVALUE($A401),PKRFP1!$A:$L,12,FALSE),"N/A")</f>
        <v>1</v>
      </c>
      <c r="N401" s="88">
        <f t="shared" si="27"/>
        <v>2</v>
      </c>
      <c r="O401" s="94">
        <f>IFERROR(VLOOKUP(_xlfn.NUMBERVALUE($A401),'% Served'!$A:$L,12,FALSE),"N/A")</f>
        <v>1</v>
      </c>
      <c r="P401" s="90">
        <f>INDEX('Need Points'!$T$21:$T$26,IF(Points_Table[[#This Row],[% Served 3yr Average]]="N/A",6,MATCH(Points_Table[[#This Row],[% Served 3yr Average]],'Need Points'!$S$21:$S$26,1)+1))</f>
        <v>5</v>
      </c>
    </row>
    <row r="402" spans="1:16" x14ac:dyDescent="0.25">
      <c r="A402" t="str">
        <f t="shared" si="28"/>
        <v>460102</v>
      </c>
      <c r="B402" s="68" t="s">
        <v>2476</v>
      </c>
      <c r="C402" s="71" t="s">
        <v>734</v>
      </c>
      <c r="D402" s="69">
        <v>2018</v>
      </c>
      <c r="E402" s="69">
        <v>0</v>
      </c>
      <c r="F402" s="69">
        <v>64</v>
      </c>
      <c r="G402">
        <f>IFERROR(VLOOKUP(_xlfn.NUMBERVALUE($A402),PKRFP1!$A:$I,6,FALSE),"N/A")</f>
        <v>3.7570000000000001</v>
      </c>
      <c r="H402">
        <f>IFERROR(VLOOKUP(_xlfn.NUMBERVALUE($A402),PKRFP1!$A:$I,5,FALSE),"N/A")</f>
        <v>4</v>
      </c>
      <c r="I402">
        <f>IF(AND(ISNUMBER(Points_Table[[#This Row],[May 2019 NRI]]),ISNUMBER(Points_Table[[#This Row],[2008 NRC]]),OR(H402&lt;=4,G402&gt;=$T$17)),1,0)</f>
        <v>1</v>
      </c>
      <c r="J402">
        <f t="shared" si="25"/>
        <v>0</v>
      </c>
      <c r="K402">
        <f t="shared" si="26"/>
        <v>2</v>
      </c>
      <c r="L402" s="90">
        <f>Points_Table[[#This Row],[Ec Dis Points]]+Points_Table[[#This Row],[ELL Points]]</f>
        <v>2</v>
      </c>
      <c r="M402">
        <f>IFERROR(VLOOKUP(_xlfn.NUMBERVALUE($A402),PKRFP1!$A:$L,12,FALSE),"N/A")</f>
        <v>1</v>
      </c>
      <c r="N402" s="88">
        <f t="shared" si="27"/>
        <v>2</v>
      </c>
      <c r="O402" s="94">
        <f>IFERROR(VLOOKUP(_xlfn.NUMBERVALUE($A402),'% Served'!$A:$L,12,FALSE),"N/A")</f>
        <v>1</v>
      </c>
      <c r="P402" s="90">
        <f>INDEX('Need Points'!$T$21:$T$26,IF(Points_Table[[#This Row],[% Served 3yr Average]]="N/A",6,MATCH(Points_Table[[#This Row],[% Served 3yr Average]],'Need Points'!$S$21:$S$26,1)+1))</f>
        <v>5</v>
      </c>
    </row>
    <row r="403" spans="1:16" x14ac:dyDescent="0.25">
      <c r="A403" t="str">
        <f t="shared" si="28"/>
        <v>460500</v>
      </c>
      <c r="B403" s="68" t="s">
        <v>2477</v>
      </c>
      <c r="C403" s="71" t="s">
        <v>865</v>
      </c>
      <c r="D403" s="69">
        <v>2018</v>
      </c>
      <c r="E403" s="69">
        <v>1</v>
      </c>
      <c r="F403" s="69">
        <v>62</v>
      </c>
      <c r="G403">
        <f>IFERROR(VLOOKUP(_xlfn.NUMBERVALUE($A403),PKRFP1!$A:$I,6,FALSE),"N/A")</f>
        <v>2.69</v>
      </c>
      <c r="H403">
        <f>IFERROR(VLOOKUP(_xlfn.NUMBERVALUE($A403),PKRFP1!$A:$I,5,FALSE),"N/A")</f>
        <v>3</v>
      </c>
      <c r="I403">
        <f>IF(AND(ISNUMBER(Points_Table[[#This Row],[May 2019 NRI]]),ISNUMBER(Points_Table[[#This Row],[2008 NRC]]),OR(H403&lt;=4,G403&gt;=$T$17)),1,0)</f>
        <v>1</v>
      </c>
      <c r="J403">
        <f t="shared" si="25"/>
        <v>0</v>
      </c>
      <c r="K403">
        <f t="shared" si="26"/>
        <v>2</v>
      </c>
      <c r="L403" s="90">
        <f>Points_Table[[#This Row],[Ec Dis Points]]+Points_Table[[#This Row],[ELL Points]]</f>
        <v>2</v>
      </c>
      <c r="M403">
        <f>IFERROR(VLOOKUP(_xlfn.NUMBERVALUE($A403),PKRFP1!$A:$L,12,FALSE),"N/A")</f>
        <v>1</v>
      </c>
      <c r="N403" s="88">
        <f t="shared" si="27"/>
        <v>2</v>
      </c>
      <c r="O403" s="94">
        <f>IFERROR(VLOOKUP(_xlfn.NUMBERVALUE($A403),'% Served'!$A:$L,12,FALSE),"N/A")</f>
        <v>0.981012658227848</v>
      </c>
      <c r="P403" s="90">
        <f>INDEX('Need Points'!$T$21:$T$26,IF(Points_Table[[#This Row],[% Served 3yr Average]]="N/A",6,MATCH(Points_Table[[#This Row],[% Served 3yr Average]],'Need Points'!$S$21:$S$26,1)+1))</f>
        <v>5</v>
      </c>
    </row>
    <row r="404" spans="1:16" x14ac:dyDescent="0.25">
      <c r="A404" t="str">
        <f t="shared" si="28"/>
        <v>460701</v>
      </c>
      <c r="B404" s="68" t="s">
        <v>2478</v>
      </c>
      <c r="C404" s="71" t="s">
        <v>896</v>
      </c>
      <c r="D404" s="69">
        <v>2018</v>
      </c>
      <c r="E404" s="69">
        <v>0</v>
      </c>
      <c r="F404" s="69">
        <v>71</v>
      </c>
      <c r="G404">
        <f>IFERROR(VLOOKUP(_xlfn.NUMBERVALUE($A404),PKRFP1!$A:$I,6,FALSE),"N/A")</f>
        <v>4.28</v>
      </c>
      <c r="H404">
        <f>IFERROR(VLOOKUP(_xlfn.NUMBERVALUE($A404),PKRFP1!$A:$I,5,FALSE),"N/A")</f>
        <v>4</v>
      </c>
      <c r="I404">
        <f>IF(AND(ISNUMBER(Points_Table[[#This Row],[May 2019 NRI]]),ISNUMBER(Points_Table[[#This Row],[2008 NRC]]),OR(H404&lt;=4,G404&gt;=$T$17)),1,0)</f>
        <v>1</v>
      </c>
      <c r="J404">
        <f t="shared" si="25"/>
        <v>0</v>
      </c>
      <c r="K404">
        <f t="shared" si="26"/>
        <v>2</v>
      </c>
      <c r="L404" s="90">
        <f>Points_Table[[#This Row],[Ec Dis Points]]+Points_Table[[#This Row],[ELL Points]]</f>
        <v>2</v>
      </c>
      <c r="M404">
        <f>IFERROR(VLOOKUP(_xlfn.NUMBERVALUE($A404),PKRFP1!$A:$L,12,FALSE),"N/A")</f>
        <v>1</v>
      </c>
      <c r="N404" s="88">
        <f t="shared" si="27"/>
        <v>2</v>
      </c>
      <c r="O404" s="94">
        <f>IFERROR(VLOOKUP(_xlfn.NUMBERVALUE($A404),'% Served'!$A:$L,12,FALSE),"N/A")</f>
        <v>1</v>
      </c>
      <c r="P404" s="90">
        <f>INDEX('Need Points'!$T$21:$T$26,IF(Points_Table[[#This Row],[% Served 3yr Average]]="N/A",6,MATCH(Points_Table[[#This Row],[% Served 3yr Average]],'Need Points'!$S$21:$S$26,1)+1))</f>
        <v>5</v>
      </c>
    </row>
    <row r="405" spans="1:16" x14ac:dyDescent="0.25">
      <c r="A405" t="str">
        <f t="shared" si="28"/>
        <v>460801</v>
      </c>
      <c r="B405" s="68" t="s">
        <v>2479</v>
      </c>
      <c r="C405" s="71" t="s">
        <v>789</v>
      </c>
      <c r="D405" s="69">
        <v>2018</v>
      </c>
      <c r="E405" s="69">
        <v>0</v>
      </c>
      <c r="F405" s="69">
        <v>47</v>
      </c>
      <c r="G405">
        <f>IFERROR(VLOOKUP(_xlfn.NUMBERVALUE($A405),PKRFP1!$A:$I,6,FALSE),"N/A")</f>
        <v>1.603</v>
      </c>
      <c r="H405">
        <f>IFERROR(VLOOKUP(_xlfn.NUMBERVALUE($A405),PKRFP1!$A:$I,5,FALSE),"N/A")</f>
        <v>5</v>
      </c>
      <c r="I405">
        <f>IF(AND(ISNUMBER(Points_Table[[#This Row],[May 2019 NRI]]),ISNUMBER(Points_Table[[#This Row],[2008 NRC]]),OR(H405&lt;=4,G405&gt;=$T$17)),1,0)</f>
        <v>1</v>
      </c>
      <c r="J405">
        <f t="shared" si="25"/>
        <v>0</v>
      </c>
      <c r="K405">
        <f t="shared" si="26"/>
        <v>1</v>
      </c>
      <c r="L405" s="90">
        <f>Points_Table[[#This Row],[Ec Dis Points]]+Points_Table[[#This Row],[ELL Points]]</f>
        <v>1</v>
      </c>
      <c r="M405">
        <f>IFERROR(VLOOKUP(_xlfn.NUMBERVALUE($A405),PKRFP1!$A:$L,12,FALSE),"N/A")</f>
        <v>1</v>
      </c>
      <c r="N405" s="88">
        <f t="shared" si="27"/>
        <v>2</v>
      </c>
      <c r="O405" s="94">
        <f>IFERROR(VLOOKUP(_xlfn.NUMBERVALUE($A405),'% Served'!$A:$L,12,FALSE),"N/A")</f>
        <v>1</v>
      </c>
      <c r="P405" s="90">
        <f>INDEX('Need Points'!$T$21:$T$26,IF(Points_Table[[#This Row],[% Served 3yr Average]]="N/A",6,MATCH(Points_Table[[#This Row],[% Served 3yr Average]],'Need Points'!$S$21:$S$26,1)+1))</f>
        <v>5</v>
      </c>
    </row>
    <row r="406" spans="1:16" x14ac:dyDescent="0.25">
      <c r="A406" t="str">
        <f t="shared" si="28"/>
        <v>460901</v>
      </c>
      <c r="B406" s="68" t="s">
        <v>2480</v>
      </c>
      <c r="C406" s="71" t="s">
        <v>965</v>
      </c>
      <c r="D406" s="69">
        <v>2018</v>
      </c>
      <c r="E406" s="69">
        <v>0</v>
      </c>
      <c r="F406" s="69">
        <v>57</v>
      </c>
      <c r="G406">
        <f>IFERROR(VLOOKUP(_xlfn.NUMBERVALUE($A406),PKRFP1!$A:$I,6,FALSE),"N/A")</f>
        <v>2.0739999999999998</v>
      </c>
      <c r="H406">
        <f>IFERROR(VLOOKUP(_xlfn.NUMBERVALUE($A406),PKRFP1!$A:$I,5,FALSE),"N/A")</f>
        <v>5</v>
      </c>
      <c r="I406">
        <f>IF(AND(ISNUMBER(Points_Table[[#This Row],[May 2019 NRI]]),ISNUMBER(Points_Table[[#This Row],[2008 NRC]]),OR(H406&lt;=4,G406&gt;=$T$17)),1,0)</f>
        <v>1</v>
      </c>
      <c r="J406">
        <f t="shared" si="25"/>
        <v>0</v>
      </c>
      <c r="K406">
        <f t="shared" si="26"/>
        <v>2</v>
      </c>
      <c r="L406" s="90">
        <f>Points_Table[[#This Row],[Ec Dis Points]]+Points_Table[[#This Row],[ELL Points]]</f>
        <v>2</v>
      </c>
      <c r="M406">
        <f>IFERROR(VLOOKUP(_xlfn.NUMBERVALUE($A406),PKRFP1!$A:$L,12,FALSE),"N/A")</f>
        <v>1</v>
      </c>
      <c r="N406" s="88">
        <f t="shared" si="27"/>
        <v>2</v>
      </c>
      <c r="O406" s="94">
        <f>IFERROR(VLOOKUP(_xlfn.NUMBERVALUE($A406),'% Served'!$A:$L,12,FALSE),"N/A")</f>
        <v>1</v>
      </c>
      <c r="P406" s="90">
        <f>INDEX('Need Points'!$T$21:$T$26,IF(Points_Table[[#This Row],[% Served 3yr Average]]="N/A",6,MATCH(Points_Table[[#This Row],[% Served 3yr Average]],'Need Points'!$S$21:$S$26,1)+1))</f>
        <v>5</v>
      </c>
    </row>
    <row r="407" spans="1:16" x14ac:dyDescent="0.25">
      <c r="A407" t="str">
        <f t="shared" si="28"/>
        <v>461300</v>
      </c>
      <c r="B407" s="68" t="s">
        <v>2481</v>
      </c>
      <c r="C407" s="71" t="s">
        <v>1009</v>
      </c>
      <c r="D407" s="69">
        <v>2018</v>
      </c>
      <c r="E407" s="69">
        <v>2</v>
      </c>
      <c r="F407" s="69">
        <v>55</v>
      </c>
      <c r="G407">
        <f>IFERROR(VLOOKUP(_xlfn.NUMBERVALUE($A407),PKRFP1!$A:$I,6,FALSE),"N/A")</f>
        <v>1.653</v>
      </c>
      <c r="H407">
        <f>IFERROR(VLOOKUP(_xlfn.NUMBERVALUE($A407),PKRFP1!$A:$I,5,FALSE),"N/A")</f>
        <v>5</v>
      </c>
      <c r="I407">
        <f>IF(AND(ISNUMBER(Points_Table[[#This Row],[May 2019 NRI]]),ISNUMBER(Points_Table[[#This Row],[2008 NRC]]),OR(H407&lt;=4,G407&gt;=$T$17)),1,0)</f>
        <v>1</v>
      </c>
      <c r="J407">
        <f t="shared" si="25"/>
        <v>0</v>
      </c>
      <c r="K407">
        <f t="shared" si="26"/>
        <v>2</v>
      </c>
      <c r="L407" s="90">
        <f>Points_Table[[#This Row],[Ec Dis Points]]+Points_Table[[#This Row],[ELL Points]]</f>
        <v>2</v>
      </c>
      <c r="M407">
        <f>IFERROR(VLOOKUP(_xlfn.NUMBERVALUE($A407),PKRFP1!$A:$L,12,FALSE),"N/A")</f>
        <v>1</v>
      </c>
      <c r="N407" s="88">
        <f t="shared" si="27"/>
        <v>2</v>
      </c>
      <c r="O407" s="94">
        <f>IFERROR(VLOOKUP(_xlfn.NUMBERVALUE($A407),'% Served'!$A:$L,12,FALSE),"N/A")</f>
        <v>1</v>
      </c>
      <c r="P407" s="90">
        <f>INDEX('Need Points'!$T$21:$T$26,IF(Points_Table[[#This Row],[% Served 3yr Average]]="N/A",6,MATCH(Points_Table[[#This Row],[% Served 3yr Average]],'Need Points'!$S$21:$S$26,1)+1))</f>
        <v>5</v>
      </c>
    </row>
    <row r="408" spans="1:16" x14ac:dyDescent="0.25">
      <c r="A408" t="str">
        <f t="shared" si="28"/>
        <v>461801</v>
      </c>
      <c r="B408" s="68" t="s">
        <v>2482</v>
      </c>
      <c r="C408" s="71" t="s">
        <v>1036</v>
      </c>
      <c r="D408" s="69">
        <v>2018</v>
      </c>
      <c r="E408" s="69">
        <v>0</v>
      </c>
      <c r="F408" s="69">
        <v>53</v>
      </c>
      <c r="G408">
        <f>IFERROR(VLOOKUP(_xlfn.NUMBERVALUE($A408),PKRFP1!$A:$I,6,FALSE),"N/A")</f>
        <v>2.548</v>
      </c>
      <c r="H408">
        <f>IFERROR(VLOOKUP(_xlfn.NUMBERVALUE($A408),PKRFP1!$A:$I,5,FALSE),"N/A")</f>
        <v>4</v>
      </c>
      <c r="I408">
        <f>IF(AND(ISNUMBER(Points_Table[[#This Row],[May 2019 NRI]]),ISNUMBER(Points_Table[[#This Row],[2008 NRC]]),OR(H408&lt;=4,G408&gt;=$T$17)),1,0)</f>
        <v>1</v>
      </c>
      <c r="J408">
        <f t="shared" si="25"/>
        <v>0</v>
      </c>
      <c r="K408">
        <f t="shared" si="26"/>
        <v>2</v>
      </c>
      <c r="L408" s="90">
        <f>Points_Table[[#This Row],[Ec Dis Points]]+Points_Table[[#This Row],[ELL Points]]</f>
        <v>2</v>
      </c>
      <c r="M408">
        <f>IFERROR(VLOOKUP(_xlfn.NUMBERVALUE($A408),PKRFP1!$A:$L,12,FALSE),"N/A")</f>
        <v>1</v>
      </c>
      <c r="N408" s="88">
        <f t="shared" si="27"/>
        <v>2</v>
      </c>
      <c r="O408" s="94">
        <f>IFERROR(VLOOKUP(_xlfn.NUMBERVALUE($A408),'% Served'!$A:$L,12,FALSE),"N/A")</f>
        <v>0.8787878787878789</v>
      </c>
      <c r="P408" s="90">
        <f>INDEX('Need Points'!$T$21:$T$26,IF(Points_Table[[#This Row],[% Served 3yr Average]]="N/A",6,MATCH(Points_Table[[#This Row],[% Served 3yr Average]],'Need Points'!$S$21:$S$26,1)+1))</f>
        <v>3</v>
      </c>
    </row>
    <row r="409" spans="1:16" x14ac:dyDescent="0.25">
      <c r="A409" t="str">
        <f t="shared" si="28"/>
        <v>461901</v>
      </c>
      <c r="B409" s="68" t="s">
        <v>2483</v>
      </c>
      <c r="C409" s="71" t="s">
        <v>1059</v>
      </c>
      <c r="D409" s="69">
        <v>2018</v>
      </c>
      <c r="E409" s="69">
        <v>0</v>
      </c>
      <c r="F409" s="69">
        <v>57</v>
      </c>
      <c r="G409">
        <f>IFERROR(VLOOKUP(_xlfn.NUMBERVALUE($A409),PKRFP1!$A:$I,6,FALSE),"N/A")</f>
        <v>2.8210000000000002</v>
      </c>
      <c r="H409">
        <f>IFERROR(VLOOKUP(_xlfn.NUMBERVALUE($A409),PKRFP1!$A:$I,5,FALSE),"N/A")</f>
        <v>4</v>
      </c>
      <c r="I409">
        <f>IF(AND(ISNUMBER(Points_Table[[#This Row],[May 2019 NRI]]),ISNUMBER(Points_Table[[#This Row],[2008 NRC]]),OR(H409&lt;=4,G409&gt;=$T$17)),1,0)</f>
        <v>1</v>
      </c>
      <c r="J409">
        <f t="shared" si="25"/>
        <v>0</v>
      </c>
      <c r="K409">
        <f t="shared" si="26"/>
        <v>2</v>
      </c>
      <c r="L409" s="90">
        <f>Points_Table[[#This Row],[Ec Dis Points]]+Points_Table[[#This Row],[ELL Points]]</f>
        <v>2</v>
      </c>
      <c r="M409">
        <f>IFERROR(VLOOKUP(_xlfn.NUMBERVALUE($A409),PKRFP1!$A:$L,12,FALSE),"N/A")</f>
        <v>1</v>
      </c>
      <c r="N409" s="88">
        <f t="shared" si="27"/>
        <v>2</v>
      </c>
      <c r="O409" s="94">
        <f>IFERROR(VLOOKUP(_xlfn.NUMBERVALUE($A409),'% Served'!$A:$L,12,FALSE),"N/A")</f>
        <v>1</v>
      </c>
      <c r="P409" s="90">
        <f>INDEX('Need Points'!$T$21:$T$26,IF(Points_Table[[#This Row],[% Served 3yr Average]]="N/A",6,MATCH(Points_Table[[#This Row],[% Served 3yr Average]],'Need Points'!$S$21:$S$26,1)+1))</f>
        <v>5</v>
      </c>
    </row>
    <row r="410" spans="1:16" x14ac:dyDescent="0.25">
      <c r="A410" t="str">
        <f t="shared" si="28"/>
        <v>462001</v>
      </c>
      <c r="B410" s="68" t="s">
        <v>2484</v>
      </c>
      <c r="C410" s="71" t="s">
        <v>1024</v>
      </c>
      <c r="D410" s="69">
        <v>2018</v>
      </c>
      <c r="E410" s="69">
        <v>0</v>
      </c>
      <c r="F410" s="69">
        <v>56</v>
      </c>
      <c r="G410">
        <f>IFERROR(VLOOKUP(_xlfn.NUMBERVALUE($A410),PKRFP1!$A:$I,6,FALSE),"N/A")</f>
        <v>1.4159999999999999</v>
      </c>
      <c r="H410">
        <f>IFERROR(VLOOKUP(_xlfn.NUMBERVALUE($A410),PKRFP1!$A:$I,5,FALSE),"N/A")</f>
        <v>5</v>
      </c>
      <c r="I410">
        <f>IF(AND(ISNUMBER(Points_Table[[#This Row],[May 2019 NRI]]),ISNUMBER(Points_Table[[#This Row],[2008 NRC]]),OR(H410&lt;=4,G410&gt;=$T$17)),1,0)</f>
        <v>1</v>
      </c>
      <c r="J410">
        <f t="shared" si="25"/>
        <v>0</v>
      </c>
      <c r="K410">
        <f t="shared" si="26"/>
        <v>2</v>
      </c>
      <c r="L410" s="90">
        <f>Points_Table[[#This Row],[Ec Dis Points]]+Points_Table[[#This Row],[ELL Points]]</f>
        <v>2</v>
      </c>
      <c r="M410">
        <f>IFERROR(VLOOKUP(_xlfn.NUMBERVALUE($A410),PKRFP1!$A:$L,12,FALSE),"N/A")</f>
        <v>1</v>
      </c>
      <c r="N410" s="88">
        <f t="shared" si="27"/>
        <v>2</v>
      </c>
      <c r="O410" s="94">
        <f>IFERROR(VLOOKUP(_xlfn.NUMBERVALUE($A410),'% Served'!$A:$L,12,FALSE),"N/A")</f>
        <v>1</v>
      </c>
      <c r="P410" s="90">
        <f>INDEX('Need Points'!$T$21:$T$26,IF(Points_Table[[#This Row],[% Served 3yr Average]]="N/A",6,MATCH(Points_Table[[#This Row],[% Served 3yr Average]],'Need Points'!$S$21:$S$26,1)+1))</f>
        <v>5</v>
      </c>
    </row>
    <row r="411" spans="1:16" x14ac:dyDescent="0.25">
      <c r="A411" t="str">
        <f t="shared" si="28"/>
        <v>470202</v>
      </c>
      <c r="B411" s="68" t="s">
        <v>2485</v>
      </c>
      <c r="C411" s="71" t="s">
        <v>875</v>
      </c>
      <c r="D411" s="69">
        <v>2018</v>
      </c>
      <c r="E411" s="69">
        <v>0</v>
      </c>
      <c r="F411" s="69">
        <v>58</v>
      </c>
      <c r="G411">
        <f>IFERROR(VLOOKUP(_xlfn.NUMBERVALUE($A411),PKRFP1!$A:$I,6,FALSE),"N/A")</f>
        <v>2.7770000000000001</v>
      </c>
      <c r="H411">
        <f>IFERROR(VLOOKUP(_xlfn.NUMBERVALUE($A411),PKRFP1!$A:$I,5,FALSE),"N/A")</f>
        <v>4</v>
      </c>
      <c r="I411">
        <f>IF(AND(ISNUMBER(Points_Table[[#This Row],[May 2019 NRI]]),ISNUMBER(Points_Table[[#This Row],[2008 NRC]]),OR(H411&lt;=4,G411&gt;=$T$17)),1,0)</f>
        <v>1</v>
      </c>
      <c r="J411">
        <f t="shared" si="25"/>
        <v>0</v>
      </c>
      <c r="K411">
        <f t="shared" si="26"/>
        <v>2</v>
      </c>
      <c r="L411" s="90">
        <f>Points_Table[[#This Row],[Ec Dis Points]]+Points_Table[[#This Row],[ELL Points]]</f>
        <v>2</v>
      </c>
      <c r="M411">
        <f>IFERROR(VLOOKUP(_xlfn.NUMBERVALUE($A411),PKRFP1!$A:$L,12,FALSE),"N/A")</f>
        <v>0</v>
      </c>
      <c r="N411" s="88">
        <f t="shared" si="27"/>
        <v>1</v>
      </c>
      <c r="O411" s="94" t="str">
        <f>IFERROR(VLOOKUP(_xlfn.NUMBERVALUE($A411),'% Served'!$A:$L,12,FALSE),"N/A")</f>
        <v>N/A</v>
      </c>
      <c r="P411" s="90">
        <f>INDEX('Need Points'!$T$21:$T$26,IF(Points_Table[[#This Row],[% Served 3yr Average]]="N/A",6,MATCH(Points_Table[[#This Row],[% Served 3yr Average]],'Need Points'!$S$21:$S$26,1)+1))</f>
        <v>5</v>
      </c>
    </row>
    <row r="412" spans="1:16" x14ac:dyDescent="0.25">
      <c r="A412" t="str">
        <f t="shared" si="28"/>
        <v>470501</v>
      </c>
      <c r="B412" s="68" t="s">
        <v>2486</v>
      </c>
      <c r="C412" s="71" t="s">
        <v>839</v>
      </c>
      <c r="D412" s="69">
        <v>2018</v>
      </c>
      <c r="E412" s="69">
        <v>0</v>
      </c>
      <c r="F412" s="69">
        <v>48</v>
      </c>
      <c r="G412">
        <f>IFERROR(VLOOKUP(_xlfn.NUMBERVALUE($A412),PKRFP1!$A:$I,6,FALSE),"N/A")</f>
        <v>2.2639999999999998</v>
      </c>
      <c r="H412">
        <f>IFERROR(VLOOKUP(_xlfn.NUMBERVALUE($A412),PKRFP1!$A:$I,5,FALSE),"N/A")</f>
        <v>4</v>
      </c>
      <c r="I412">
        <f>IF(AND(ISNUMBER(Points_Table[[#This Row],[May 2019 NRI]]),ISNUMBER(Points_Table[[#This Row],[2008 NRC]]),OR(H412&lt;=4,G412&gt;=$T$17)),1,0)</f>
        <v>1</v>
      </c>
      <c r="J412">
        <f t="shared" si="25"/>
        <v>0</v>
      </c>
      <c r="K412">
        <f t="shared" si="26"/>
        <v>1</v>
      </c>
      <c r="L412" s="90">
        <f>Points_Table[[#This Row],[Ec Dis Points]]+Points_Table[[#This Row],[ELL Points]]</f>
        <v>1</v>
      </c>
      <c r="M412">
        <f>IFERROR(VLOOKUP(_xlfn.NUMBERVALUE($A412),PKRFP1!$A:$L,12,FALSE),"N/A")</f>
        <v>1</v>
      </c>
      <c r="N412" s="88">
        <f t="shared" si="27"/>
        <v>2</v>
      </c>
      <c r="O412" s="94">
        <f>IFERROR(VLOOKUP(_xlfn.NUMBERVALUE($A412),'% Served'!$A:$L,12,FALSE),"N/A")</f>
        <v>1</v>
      </c>
      <c r="P412" s="90">
        <f>INDEX('Need Points'!$T$21:$T$26,IF(Points_Table[[#This Row],[% Served 3yr Average]]="N/A",6,MATCH(Points_Table[[#This Row],[% Served 3yr Average]],'Need Points'!$S$21:$S$26,1)+1))</f>
        <v>5</v>
      </c>
    </row>
    <row r="413" spans="1:16" x14ac:dyDescent="0.25">
      <c r="A413" t="str">
        <f t="shared" si="28"/>
        <v>470801</v>
      </c>
      <c r="B413" s="68" t="s">
        <v>2487</v>
      </c>
      <c r="C413" s="71" t="s">
        <v>936</v>
      </c>
      <c r="D413" s="69">
        <v>2018</v>
      </c>
      <c r="E413" s="69">
        <v>1</v>
      </c>
      <c r="F413" s="69">
        <v>67</v>
      </c>
      <c r="G413">
        <f>IFERROR(VLOOKUP(_xlfn.NUMBERVALUE($A413),PKRFP1!$A:$I,6,FALSE),"N/A")</f>
        <v>2.6269999999999998</v>
      </c>
      <c r="H413">
        <f>IFERROR(VLOOKUP(_xlfn.NUMBERVALUE($A413),PKRFP1!$A:$I,5,FALSE),"N/A")</f>
        <v>4</v>
      </c>
      <c r="I413">
        <f>IF(AND(ISNUMBER(Points_Table[[#This Row],[May 2019 NRI]]),ISNUMBER(Points_Table[[#This Row],[2008 NRC]]),OR(H413&lt;=4,G413&gt;=$T$17)),1,0)</f>
        <v>1</v>
      </c>
      <c r="J413">
        <f t="shared" si="25"/>
        <v>0</v>
      </c>
      <c r="K413">
        <f t="shared" si="26"/>
        <v>2</v>
      </c>
      <c r="L413" s="90">
        <f>Points_Table[[#This Row],[Ec Dis Points]]+Points_Table[[#This Row],[ELL Points]]</f>
        <v>2</v>
      </c>
      <c r="M413">
        <f>IFERROR(VLOOKUP(_xlfn.NUMBERVALUE($A413),PKRFP1!$A:$L,12,FALSE),"N/A")</f>
        <v>0</v>
      </c>
      <c r="N413" s="88">
        <f t="shared" si="27"/>
        <v>1</v>
      </c>
      <c r="O413" s="94" t="str">
        <f>IFERROR(VLOOKUP(_xlfn.NUMBERVALUE($A413),'% Served'!$A:$L,12,FALSE),"N/A")</f>
        <v>N/A</v>
      </c>
      <c r="P413" s="90">
        <f>INDEX('Need Points'!$T$21:$T$26,IF(Points_Table[[#This Row],[% Served 3yr Average]]="N/A",6,MATCH(Points_Table[[#This Row],[% Served 3yr Average]],'Need Points'!$S$21:$S$26,1)+1))</f>
        <v>5</v>
      </c>
    </row>
    <row r="414" spans="1:16" x14ac:dyDescent="0.25">
      <c r="A414" t="str">
        <f t="shared" si="28"/>
        <v>470901</v>
      </c>
      <c r="B414" s="68" t="s">
        <v>2488</v>
      </c>
      <c r="C414" s="71" t="s">
        <v>1065</v>
      </c>
      <c r="D414" s="69">
        <v>2018</v>
      </c>
      <c r="E414" s="69">
        <v>0</v>
      </c>
      <c r="F414" s="69">
        <v>56</v>
      </c>
      <c r="G414">
        <f>IFERROR(VLOOKUP(_xlfn.NUMBERVALUE($A414),PKRFP1!$A:$I,6,FALSE),"N/A")</f>
        <v>2.4369999999999998</v>
      </c>
      <c r="H414">
        <f>IFERROR(VLOOKUP(_xlfn.NUMBERVALUE($A414),PKRFP1!$A:$I,5,FALSE),"N/A")</f>
        <v>5</v>
      </c>
      <c r="I414">
        <f>IF(AND(ISNUMBER(Points_Table[[#This Row],[May 2019 NRI]]),ISNUMBER(Points_Table[[#This Row],[2008 NRC]]),OR(H414&lt;=4,G414&gt;=$T$17)),1,0)</f>
        <v>1</v>
      </c>
      <c r="J414">
        <f t="shared" si="25"/>
        <v>0</v>
      </c>
      <c r="K414">
        <f t="shared" si="26"/>
        <v>2</v>
      </c>
      <c r="L414" s="90">
        <f>Points_Table[[#This Row],[Ec Dis Points]]+Points_Table[[#This Row],[ELL Points]]</f>
        <v>2</v>
      </c>
      <c r="M414">
        <f>IFERROR(VLOOKUP(_xlfn.NUMBERVALUE($A414),PKRFP1!$A:$L,12,FALSE),"N/A")</f>
        <v>1</v>
      </c>
      <c r="N414" s="88">
        <f t="shared" si="27"/>
        <v>2</v>
      </c>
      <c r="O414" s="94">
        <f>IFERROR(VLOOKUP(_xlfn.NUMBERVALUE($A414),'% Served'!$A:$L,12,FALSE),"N/A")</f>
        <v>1</v>
      </c>
      <c r="P414" s="90">
        <f>INDEX('Need Points'!$T$21:$T$26,IF(Points_Table[[#This Row],[% Served 3yr Average]]="N/A",6,MATCH(Points_Table[[#This Row],[% Served 3yr Average]],'Need Points'!$S$21:$S$26,1)+1))</f>
        <v>5</v>
      </c>
    </row>
    <row r="415" spans="1:16" x14ac:dyDescent="0.25">
      <c r="A415" t="str">
        <f t="shared" si="28"/>
        <v>471101</v>
      </c>
      <c r="B415" s="68" t="s">
        <v>2489</v>
      </c>
      <c r="C415" s="71" t="s">
        <v>968</v>
      </c>
      <c r="D415" s="69">
        <v>2018</v>
      </c>
      <c r="E415" s="69">
        <v>0</v>
      </c>
      <c r="F415" s="69">
        <v>53</v>
      </c>
      <c r="G415">
        <f>IFERROR(VLOOKUP(_xlfn.NUMBERVALUE($A415),PKRFP1!$A:$I,6,FALSE),"N/A")</f>
        <v>2.0369999999999999</v>
      </c>
      <c r="H415">
        <f>IFERROR(VLOOKUP(_xlfn.NUMBERVALUE($A415),PKRFP1!$A:$I,5,FALSE),"N/A")</f>
        <v>4</v>
      </c>
      <c r="I415">
        <f>IF(AND(ISNUMBER(Points_Table[[#This Row],[May 2019 NRI]]),ISNUMBER(Points_Table[[#This Row],[2008 NRC]]),OR(H415&lt;=4,G415&gt;=$T$17)),1,0)</f>
        <v>1</v>
      </c>
      <c r="J415">
        <f t="shared" si="25"/>
        <v>0</v>
      </c>
      <c r="K415">
        <f t="shared" si="26"/>
        <v>2</v>
      </c>
      <c r="L415" s="90">
        <f>Points_Table[[#This Row],[Ec Dis Points]]+Points_Table[[#This Row],[ELL Points]]</f>
        <v>2</v>
      </c>
      <c r="M415">
        <f>IFERROR(VLOOKUP(_xlfn.NUMBERVALUE($A415),PKRFP1!$A:$L,12,FALSE),"N/A")</f>
        <v>1</v>
      </c>
      <c r="N415" s="88">
        <f t="shared" si="27"/>
        <v>2</v>
      </c>
      <c r="O415" s="94">
        <f>IFERROR(VLOOKUP(_xlfn.NUMBERVALUE($A415),'% Served'!$A:$L,12,FALSE),"N/A")</f>
        <v>1</v>
      </c>
      <c r="P415" s="90">
        <f>INDEX('Need Points'!$T$21:$T$26,IF(Points_Table[[#This Row],[% Served 3yr Average]]="N/A",6,MATCH(Points_Table[[#This Row],[% Served 3yr Average]],'Need Points'!$S$21:$S$26,1)+1))</f>
        <v>5</v>
      </c>
    </row>
    <row r="416" spans="1:16" x14ac:dyDescent="0.25">
      <c r="A416" t="str">
        <f t="shared" si="28"/>
        <v>471201</v>
      </c>
      <c r="B416" s="68" t="s">
        <v>2490</v>
      </c>
      <c r="C416" s="71" t="s">
        <v>973</v>
      </c>
      <c r="D416" s="69">
        <v>2018</v>
      </c>
      <c r="E416" s="69">
        <v>0</v>
      </c>
      <c r="F416" s="69">
        <v>58</v>
      </c>
      <c r="G416">
        <f>IFERROR(VLOOKUP(_xlfn.NUMBERVALUE($A416),PKRFP1!$A:$I,6,FALSE),"N/A")</f>
        <v>3.1240000000000001</v>
      </c>
      <c r="H416">
        <f>IFERROR(VLOOKUP(_xlfn.NUMBERVALUE($A416),PKRFP1!$A:$I,5,FALSE),"N/A")</f>
        <v>4</v>
      </c>
      <c r="I416">
        <f>IF(AND(ISNUMBER(Points_Table[[#This Row],[May 2019 NRI]]),ISNUMBER(Points_Table[[#This Row],[2008 NRC]]),OR(H416&lt;=4,G416&gt;=$T$17)),1,0)</f>
        <v>1</v>
      </c>
      <c r="J416">
        <f t="shared" si="25"/>
        <v>0</v>
      </c>
      <c r="K416">
        <f t="shared" si="26"/>
        <v>2</v>
      </c>
      <c r="L416" s="90">
        <f>Points_Table[[#This Row],[Ec Dis Points]]+Points_Table[[#This Row],[ELL Points]]</f>
        <v>2</v>
      </c>
      <c r="M416">
        <f>IFERROR(VLOOKUP(_xlfn.NUMBERVALUE($A416),PKRFP1!$A:$L,12,FALSE),"N/A")</f>
        <v>1</v>
      </c>
      <c r="N416" s="88">
        <f t="shared" si="27"/>
        <v>2</v>
      </c>
      <c r="O416" s="94">
        <f>IFERROR(VLOOKUP(_xlfn.NUMBERVALUE($A416),'% Served'!$A:$L,12,FALSE),"N/A")</f>
        <v>1</v>
      </c>
      <c r="P416" s="90">
        <f>INDEX('Need Points'!$T$21:$T$26,IF(Points_Table[[#This Row],[% Served 3yr Average]]="N/A",6,MATCH(Points_Table[[#This Row],[% Served 3yr Average]],'Need Points'!$S$21:$S$26,1)+1))</f>
        <v>5</v>
      </c>
    </row>
    <row r="417" spans="1:16" x14ac:dyDescent="0.25">
      <c r="A417" t="str">
        <f t="shared" si="28"/>
        <v>471400</v>
      </c>
      <c r="B417" s="68" t="s">
        <v>2491</v>
      </c>
      <c r="C417" s="71" t="s">
        <v>1004</v>
      </c>
      <c r="D417" s="69">
        <v>2018</v>
      </c>
      <c r="E417" s="69">
        <v>1</v>
      </c>
      <c r="F417" s="69">
        <v>38</v>
      </c>
      <c r="G417">
        <f>IFERROR(VLOOKUP(_xlfn.NUMBERVALUE($A417),PKRFP1!$A:$I,6,FALSE),"N/A")</f>
        <v>0.99299999999999999</v>
      </c>
      <c r="H417">
        <f>IFERROR(VLOOKUP(_xlfn.NUMBERVALUE($A417),PKRFP1!$A:$I,5,FALSE),"N/A")</f>
        <v>5</v>
      </c>
      <c r="I417">
        <f>IF(AND(ISNUMBER(Points_Table[[#This Row],[May 2019 NRI]]),ISNUMBER(Points_Table[[#This Row],[2008 NRC]]),OR(H417&lt;=4,G417&gt;=$T$17)),1,0)</f>
        <v>1</v>
      </c>
      <c r="J417">
        <f t="shared" si="25"/>
        <v>0</v>
      </c>
      <c r="K417">
        <f t="shared" si="26"/>
        <v>1</v>
      </c>
      <c r="L417" s="90">
        <f>Points_Table[[#This Row],[Ec Dis Points]]+Points_Table[[#This Row],[ELL Points]]</f>
        <v>1</v>
      </c>
      <c r="M417">
        <f>IFERROR(VLOOKUP(_xlfn.NUMBERVALUE($A417),PKRFP1!$A:$L,12,FALSE),"N/A")</f>
        <v>1</v>
      </c>
      <c r="N417" s="88">
        <f t="shared" si="27"/>
        <v>2</v>
      </c>
      <c r="O417" s="94">
        <f>IFERROR(VLOOKUP(_xlfn.NUMBERVALUE($A417),'% Served'!$A:$L,12,FALSE),"N/A")</f>
        <v>1</v>
      </c>
      <c r="P417" s="90">
        <f>INDEX('Need Points'!$T$21:$T$26,IF(Points_Table[[#This Row],[% Served 3yr Average]]="N/A",6,MATCH(Points_Table[[#This Row],[% Served 3yr Average]],'Need Points'!$S$21:$S$26,1)+1))</f>
        <v>5</v>
      </c>
    </row>
    <row r="418" spans="1:16" x14ac:dyDescent="0.25">
      <c r="A418" t="str">
        <f t="shared" si="28"/>
        <v>471601</v>
      </c>
      <c r="B418" s="68" t="s">
        <v>2492</v>
      </c>
      <c r="C418" s="71" t="s">
        <v>1010</v>
      </c>
      <c r="D418" s="69">
        <v>2018</v>
      </c>
      <c r="E418" s="69">
        <v>1</v>
      </c>
      <c r="F418" s="69">
        <v>57</v>
      </c>
      <c r="G418">
        <f>IFERROR(VLOOKUP(_xlfn.NUMBERVALUE($A418),PKRFP1!$A:$I,6,FALSE),"N/A")</f>
        <v>2.4550000000000001</v>
      </c>
      <c r="H418">
        <f>IFERROR(VLOOKUP(_xlfn.NUMBERVALUE($A418),PKRFP1!$A:$I,5,FALSE),"N/A")</f>
        <v>4</v>
      </c>
      <c r="I418">
        <f>IF(AND(ISNUMBER(Points_Table[[#This Row],[May 2019 NRI]]),ISNUMBER(Points_Table[[#This Row],[2008 NRC]]),OR(H418&lt;=4,G418&gt;=$T$17)),1,0)</f>
        <v>1</v>
      </c>
      <c r="J418">
        <f t="shared" si="25"/>
        <v>0</v>
      </c>
      <c r="K418">
        <f t="shared" si="26"/>
        <v>2</v>
      </c>
      <c r="L418" s="90">
        <f>Points_Table[[#This Row],[Ec Dis Points]]+Points_Table[[#This Row],[ELL Points]]</f>
        <v>2</v>
      </c>
      <c r="M418">
        <f>IFERROR(VLOOKUP(_xlfn.NUMBERVALUE($A418),PKRFP1!$A:$L,12,FALSE),"N/A")</f>
        <v>0</v>
      </c>
      <c r="N418" s="88">
        <f t="shared" si="27"/>
        <v>1</v>
      </c>
      <c r="O418" s="94" t="str">
        <f>IFERROR(VLOOKUP(_xlfn.NUMBERVALUE($A418),'% Served'!$A:$L,12,FALSE),"N/A")</f>
        <v>N/A</v>
      </c>
      <c r="P418" s="90">
        <f>INDEX('Need Points'!$T$21:$T$26,IF(Points_Table[[#This Row],[% Served 3yr Average]]="N/A",6,MATCH(Points_Table[[#This Row],[% Served 3yr Average]],'Need Points'!$S$21:$S$26,1)+1))</f>
        <v>5</v>
      </c>
    </row>
    <row r="419" spans="1:16" x14ac:dyDescent="0.25">
      <c r="A419" t="str">
        <f t="shared" si="28"/>
        <v>471701</v>
      </c>
      <c r="B419" s="68" t="s">
        <v>2493</v>
      </c>
      <c r="C419" s="71" t="s">
        <v>811</v>
      </c>
      <c r="D419" s="69">
        <v>2018</v>
      </c>
      <c r="E419" s="69">
        <v>0</v>
      </c>
      <c r="F419" s="69">
        <v>27</v>
      </c>
      <c r="G419">
        <f>IFERROR(VLOOKUP(_xlfn.NUMBERVALUE($A419),PKRFP1!$A:$I,6,FALSE),"N/A")</f>
        <v>0.79900000000000004</v>
      </c>
      <c r="H419">
        <f>IFERROR(VLOOKUP(_xlfn.NUMBERVALUE($A419),PKRFP1!$A:$I,5,FALSE),"N/A")</f>
        <v>5</v>
      </c>
      <c r="I419">
        <f>IF(AND(ISNUMBER(Points_Table[[#This Row],[May 2019 NRI]]),ISNUMBER(Points_Table[[#This Row],[2008 NRC]]),OR(H419&lt;=4,G419&gt;=$T$17)),1,0)</f>
        <v>1</v>
      </c>
      <c r="J419">
        <f t="shared" si="25"/>
        <v>0</v>
      </c>
      <c r="K419">
        <f t="shared" si="26"/>
        <v>1</v>
      </c>
      <c r="L419" s="90">
        <f>Points_Table[[#This Row],[Ec Dis Points]]+Points_Table[[#This Row],[ELL Points]]</f>
        <v>1</v>
      </c>
      <c r="M419">
        <f>IFERROR(VLOOKUP(_xlfn.NUMBERVALUE($A419),PKRFP1!$A:$L,12,FALSE),"N/A")</f>
        <v>0</v>
      </c>
      <c r="N419" s="88">
        <f t="shared" si="27"/>
        <v>1</v>
      </c>
      <c r="O419" s="94">
        <f>IFERROR(VLOOKUP(_xlfn.NUMBERVALUE($A419),'% Served'!$A:$L,12,FALSE),"N/A")</f>
        <v>0</v>
      </c>
      <c r="P419" s="90">
        <f>INDEX('Need Points'!$T$21:$T$26,IF(Points_Table[[#This Row],[% Served 3yr Average]]="N/A",6,MATCH(Points_Table[[#This Row],[% Served 3yr Average]],'Need Points'!$S$21:$S$26,1)+1))</f>
        <v>0</v>
      </c>
    </row>
    <row r="420" spans="1:16" x14ac:dyDescent="0.25">
      <c r="A420" t="str">
        <f t="shared" si="28"/>
        <v>472001</v>
      </c>
      <c r="B420" s="68" t="s">
        <v>2494</v>
      </c>
      <c r="C420" s="71" t="s">
        <v>1043</v>
      </c>
      <c r="D420" s="69">
        <v>2018</v>
      </c>
      <c r="E420" s="69">
        <v>0</v>
      </c>
      <c r="F420" s="69">
        <v>63</v>
      </c>
      <c r="G420">
        <f>IFERROR(VLOOKUP(_xlfn.NUMBERVALUE($A420),PKRFP1!$A:$I,6,FALSE),"N/A")</f>
        <v>2.1850000000000001</v>
      </c>
      <c r="H420">
        <f>IFERROR(VLOOKUP(_xlfn.NUMBERVALUE($A420),PKRFP1!$A:$I,5,FALSE),"N/A")</f>
        <v>4</v>
      </c>
      <c r="I420">
        <f>IF(AND(ISNUMBER(Points_Table[[#This Row],[May 2019 NRI]]),ISNUMBER(Points_Table[[#This Row],[2008 NRC]]),OR(H420&lt;=4,G420&gt;=$T$17)),1,0)</f>
        <v>1</v>
      </c>
      <c r="J420">
        <f t="shared" si="25"/>
        <v>0</v>
      </c>
      <c r="K420">
        <f t="shared" si="26"/>
        <v>2</v>
      </c>
      <c r="L420" s="90">
        <f>Points_Table[[#This Row],[Ec Dis Points]]+Points_Table[[#This Row],[ELL Points]]</f>
        <v>2</v>
      </c>
      <c r="M420">
        <f>IFERROR(VLOOKUP(_xlfn.NUMBERVALUE($A420),PKRFP1!$A:$L,12,FALSE),"N/A")</f>
        <v>1</v>
      </c>
      <c r="N420" s="88">
        <f t="shared" si="27"/>
        <v>2</v>
      </c>
      <c r="O420" s="94">
        <f>IFERROR(VLOOKUP(_xlfn.NUMBERVALUE($A420),'% Served'!$A:$L,12,FALSE),"N/A")</f>
        <v>1</v>
      </c>
      <c r="P420" s="90">
        <f>INDEX('Need Points'!$T$21:$T$26,IF(Points_Table[[#This Row],[% Served 3yr Average]]="N/A",6,MATCH(Points_Table[[#This Row],[% Served 3yr Average]],'Need Points'!$S$21:$S$26,1)+1))</f>
        <v>5</v>
      </c>
    </row>
    <row r="421" spans="1:16" x14ac:dyDescent="0.25">
      <c r="A421" t="str">
        <f t="shared" si="28"/>
        <v>472202</v>
      </c>
      <c r="B421" s="68" t="s">
        <v>2495</v>
      </c>
      <c r="C421" s="71" t="s">
        <v>801</v>
      </c>
      <c r="D421" s="69">
        <v>2018</v>
      </c>
      <c r="E421" s="69">
        <v>0</v>
      </c>
      <c r="F421" s="69">
        <v>57</v>
      </c>
      <c r="G421">
        <f>IFERROR(VLOOKUP(_xlfn.NUMBERVALUE($A421),PKRFP1!$A:$I,6,FALSE),"N/A")</f>
        <v>1.7669999999999999</v>
      </c>
      <c r="H421">
        <f>IFERROR(VLOOKUP(_xlfn.NUMBERVALUE($A421),PKRFP1!$A:$I,5,FALSE),"N/A")</f>
        <v>5</v>
      </c>
      <c r="I421">
        <f>IF(AND(ISNUMBER(Points_Table[[#This Row],[May 2019 NRI]]),ISNUMBER(Points_Table[[#This Row],[2008 NRC]]),OR(H421&lt;=4,G421&gt;=$T$17)),1,0)</f>
        <v>1</v>
      </c>
      <c r="J421">
        <f t="shared" si="25"/>
        <v>0</v>
      </c>
      <c r="K421">
        <f t="shared" si="26"/>
        <v>2</v>
      </c>
      <c r="L421" s="90">
        <f>Points_Table[[#This Row],[Ec Dis Points]]+Points_Table[[#This Row],[ELL Points]]</f>
        <v>2</v>
      </c>
      <c r="M421">
        <f>IFERROR(VLOOKUP(_xlfn.NUMBERVALUE($A421),PKRFP1!$A:$L,12,FALSE),"N/A")</f>
        <v>1</v>
      </c>
      <c r="N421" s="88">
        <f t="shared" si="27"/>
        <v>2</v>
      </c>
      <c r="O421" s="94">
        <f>IFERROR(VLOOKUP(_xlfn.NUMBERVALUE($A421),'% Served'!$A:$L,12,FALSE),"N/A")</f>
        <v>1</v>
      </c>
      <c r="P421" s="90">
        <f>INDEX('Need Points'!$T$21:$T$26,IF(Points_Table[[#This Row],[% Served 3yr Average]]="N/A",6,MATCH(Points_Table[[#This Row],[% Served 3yr Average]],'Need Points'!$S$21:$S$26,1)+1))</f>
        <v>5</v>
      </c>
    </row>
    <row r="422" spans="1:16" x14ac:dyDescent="0.25">
      <c r="A422" t="str">
        <f t="shared" si="28"/>
        <v>472506</v>
      </c>
      <c r="B422" s="68" t="s">
        <v>2496</v>
      </c>
      <c r="C422" s="71" t="s">
        <v>1140</v>
      </c>
      <c r="D422" s="69">
        <v>2018</v>
      </c>
      <c r="E422" s="69">
        <v>0</v>
      </c>
      <c r="F422" s="69">
        <v>55</v>
      </c>
      <c r="G422">
        <f>IFERROR(VLOOKUP(_xlfn.NUMBERVALUE($A422),PKRFP1!$A:$I,6,FALSE),"N/A")</f>
        <v>2.919</v>
      </c>
      <c r="H422">
        <f>IFERROR(VLOOKUP(_xlfn.NUMBERVALUE($A422),PKRFP1!$A:$I,5,FALSE),"N/A")</f>
        <v>5</v>
      </c>
      <c r="I422">
        <f>IF(AND(ISNUMBER(Points_Table[[#This Row],[May 2019 NRI]]),ISNUMBER(Points_Table[[#This Row],[2008 NRC]]),OR(H422&lt;=4,G422&gt;=$T$17)),1,0)</f>
        <v>1</v>
      </c>
      <c r="J422">
        <f t="shared" si="25"/>
        <v>0</v>
      </c>
      <c r="K422">
        <f t="shared" si="26"/>
        <v>2</v>
      </c>
      <c r="L422" s="90">
        <f>Points_Table[[#This Row],[Ec Dis Points]]+Points_Table[[#This Row],[ELL Points]]</f>
        <v>2</v>
      </c>
      <c r="M422">
        <f>IFERROR(VLOOKUP(_xlfn.NUMBERVALUE($A422),PKRFP1!$A:$L,12,FALSE),"N/A")</f>
        <v>1</v>
      </c>
      <c r="N422" s="88">
        <f t="shared" si="27"/>
        <v>2</v>
      </c>
      <c r="O422" s="94">
        <f>IFERROR(VLOOKUP(_xlfn.NUMBERVALUE($A422),'% Served'!$A:$L,12,FALSE),"N/A")</f>
        <v>1</v>
      </c>
      <c r="P422" s="90">
        <f>INDEX('Need Points'!$T$21:$T$26,IF(Points_Table[[#This Row],[% Served 3yr Average]]="N/A",6,MATCH(Points_Table[[#This Row],[% Served 3yr Average]],'Need Points'!$S$21:$S$26,1)+1))</f>
        <v>5</v>
      </c>
    </row>
    <row r="423" spans="1:16" x14ac:dyDescent="0.25">
      <c r="A423" t="str">
        <f t="shared" si="28"/>
        <v>480101</v>
      </c>
      <c r="B423" s="68" t="s">
        <v>2497</v>
      </c>
      <c r="C423" s="71" t="s">
        <v>1276</v>
      </c>
      <c r="D423" s="69">
        <v>2018</v>
      </c>
      <c r="E423" s="69">
        <v>3</v>
      </c>
      <c r="F423" s="69">
        <v>18</v>
      </c>
      <c r="G423">
        <f>IFERROR(VLOOKUP(_xlfn.NUMBERVALUE($A423),PKRFP1!$A:$I,6,FALSE),"N/A")</f>
        <v>0.21299999999999999</v>
      </c>
      <c r="H423">
        <f>IFERROR(VLOOKUP(_xlfn.NUMBERVALUE($A423),PKRFP1!$A:$I,5,FALSE),"N/A")</f>
        <v>6</v>
      </c>
      <c r="I423">
        <f>IF(AND(ISNUMBER(Points_Table[[#This Row],[May 2019 NRI]]),ISNUMBER(Points_Table[[#This Row],[2008 NRC]]),OR(H423&lt;=4,G423&gt;=$T$17)),1,0)</f>
        <v>0</v>
      </c>
      <c r="J423">
        <f t="shared" si="25"/>
        <v>0</v>
      </c>
      <c r="K423">
        <f t="shared" si="26"/>
        <v>1</v>
      </c>
      <c r="L423" s="90">
        <f>Points_Table[[#This Row],[Ec Dis Points]]+Points_Table[[#This Row],[ELL Points]]</f>
        <v>1</v>
      </c>
      <c r="M423">
        <f>IFERROR(VLOOKUP(_xlfn.NUMBERVALUE($A423),PKRFP1!$A:$L,12,FALSE),"N/A")</f>
        <v>0</v>
      </c>
      <c r="N423" s="88">
        <f t="shared" si="27"/>
        <v>3</v>
      </c>
      <c r="O423" s="94" t="str">
        <f>IFERROR(VLOOKUP(_xlfn.NUMBERVALUE($A423),'% Served'!$A:$L,12,FALSE),"N/A")</f>
        <v>N/A</v>
      </c>
      <c r="P423" s="90">
        <f>INDEX('Need Points'!$T$21:$T$26,IF(Points_Table[[#This Row],[% Served 3yr Average]]="N/A",6,MATCH(Points_Table[[#This Row],[% Served 3yr Average]],'Need Points'!$S$21:$S$26,1)+1))</f>
        <v>5</v>
      </c>
    </row>
    <row r="424" spans="1:16" x14ac:dyDescent="0.25">
      <c r="A424" t="str">
        <f t="shared" si="28"/>
        <v>480102</v>
      </c>
      <c r="B424" s="68" t="s">
        <v>2498</v>
      </c>
      <c r="C424" s="71" t="s">
        <v>1177</v>
      </c>
      <c r="D424" s="69">
        <v>2018</v>
      </c>
      <c r="E424" s="69">
        <v>3</v>
      </c>
      <c r="F424" s="69">
        <v>33</v>
      </c>
      <c r="G424">
        <f>IFERROR(VLOOKUP(_xlfn.NUMBERVALUE($A424),PKRFP1!$A:$I,6,FALSE),"N/A")</f>
        <v>0.432</v>
      </c>
      <c r="H424">
        <f>IFERROR(VLOOKUP(_xlfn.NUMBERVALUE($A424),PKRFP1!$A:$I,5,FALSE),"N/A")</f>
        <v>5</v>
      </c>
      <c r="I424">
        <f>IF(AND(ISNUMBER(Points_Table[[#This Row],[May 2019 NRI]]),ISNUMBER(Points_Table[[#This Row],[2008 NRC]]),OR(H424&lt;=4,G424&gt;=$T$17)),1,0)</f>
        <v>0</v>
      </c>
      <c r="J424">
        <f t="shared" si="25"/>
        <v>0</v>
      </c>
      <c r="K424">
        <f t="shared" si="26"/>
        <v>1</v>
      </c>
      <c r="L424" s="90">
        <f>Points_Table[[#This Row],[Ec Dis Points]]+Points_Table[[#This Row],[ELL Points]]</f>
        <v>1</v>
      </c>
      <c r="M424">
        <f>IFERROR(VLOOKUP(_xlfn.NUMBERVALUE($A424),PKRFP1!$A:$L,12,FALSE),"N/A")</f>
        <v>0</v>
      </c>
      <c r="N424" s="88">
        <f t="shared" si="27"/>
        <v>3</v>
      </c>
      <c r="O424" s="94" t="str">
        <f>IFERROR(VLOOKUP(_xlfn.NUMBERVALUE($A424),'% Served'!$A:$L,12,FALSE),"N/A")</f>
        <v>N/A</v>
      </c>
      <c r="P424" s="90">
        <f>INDEX('Need Points'!$T$21:$T$26,IF(Points_Table[[#This Row],[% Served 3yr Average]]="N/A",6,MATCH(Points_Table[[#This Row],[% Served 3yr Average]],'Need Points'!$S$21:$S$26,1)+1))</f>
        <v>5</v>
      </c>
    </row>
    <row r="425" spans="1:16" x14ac:dyDescent="0.25">
      <c r="A425" t="str">
        <f t="shared" si="28"/>
        <v>480401</v>
      </c>
      <c r="B425" s="68" t="s">
        <v>2499</v>
      </c>
      <c r="C425" s="71" t="s">
        <v>1230</v>
      </c>
      <c r="D425" s="69">
        <v>2018</v>
      </c>
      <c r="E425" s="69">
        <v>1</v>
      </c>
      <c r="F425" s="69">
        <v>17</v>
      </c>
      <c r="G425">
        <f>IFERROR(VLOOKUP(_xlfn.NUMBERVALUE($A425),PKRFP1!$A:$I,6,FALSE),"N/A")</f>
        <v>0.184</v>
      </c>
      <c r="H425">
        <f>IFERROR(VLOOKUP(_xlfn.NUMBERVALUE($A425),PKRFP1!$A:$I,5,FALSE),"N/A")</f>
        <v>6</v>
      </c>
      <c r="I425">
        <f>IF(AND(ISNUMBER(Points_Table[[#This Row],[May 2019 NRI]]),ISNUMBER(Points_Table[[#This Row],[2008 NRC]]),OR(H425&lt;=4,G425&gt;=$T$17)),1,0)</f>
        <v>0</v>
      </c>
      <c r="J425">
        <f t="shared" si="25"/>
        <v>0</v>
      </c>
      <c r="K425">
        <f t="shared" si="26"/>
        <v>1</v>
      </c>
      <c r="L425" s="90">
        <f>Points_Table[[#This Row],[Ec Dis Points]]+Points_Table[[#This Row],[ELL Points]]</f>
        <v>1</v>
      </c>
      <c r="M425">
        <f>IFERROR(VLOOKUP(_xlfn.NUMBERVALUE($A425),PKRFP1!$A:$L,12,FALSE),"N/A")</f>
        <v>0</v>
      </c>
      <c r="N425" s="88">
        <f t="shared" si="27"/>
        <v>3</v>
      </c>
      <c r="O425" s="94" t="str">
        <f>IFERROR(VLOOKUP(_xlfn.NUMBERVALUE($A425),'% Served'!$A:$L,12,FALSE),"N/A")</f>
        <v>N/A</v>
      </c>
      <c r="P425" s="90">
        <f>INDEX('Need Points'!$T$21:$T$26,IF(Points_Table[[#This Row],[% Served 3yr Average]]="N/A",6,MATCH(Points_Table[[#This Row],[% Served 3yr Average]],'Need Points'!$S$21:$S$26,1)+1))</f>
        <v>5</v>
      </c>
    </row>
    <row r="426" spans="1:16" x14ac:dyDescent="0.25">
      <c r="A426" t="str">
        <f t="shared" si="28"/>
        <v>480404</v>
      </c>
      <c r="B426" s="68" t="s">
        <v>2500</v>
      </c>
      <c r="C426" s="71" t="s">
        <v>1218</v>
      </c>
      <c r="D426" s="69">
        <v>2018</v>
      </c>
      <c r="E426" s="69">
        <v>1</v>
      </c>
      <c r="F426" s="69">
        <v>3</v>
      </c>
      <c r="G426">
        <f>IFERROR(VLOOKUP(_xlfn.NUMBERVALUE($A426),PKRFP1!$A:$I,6,FALSE),"N/A")</f>
        <v>3.2000000000000001E-2</v>
      </c>
      <c r="H426">
        <f>IFERROR(VLOOKUP(_xlfn.NUMBERVALUE($A426),PKRFP1!$A:$I,5,FALSE),"N/A")</f>
        <v>6</v>
      </c>
      <c r="I426">
        <f>IF(AND(ISNUMBER(Points_Table[[#This Row],[May 2019 NRI]]),ISNUMBER(Points_Table[[#This Row],[2008 NRC]]),OR(H426&lt;=4,G426&gt;=$T$17)),1,0)</f>
        <v>0</v>
      </c>
      <c r="J426">
        <f t="shared" si="25"/>
        <v>0</v>
      </c>
      <c r="K426">
        <f t="shared" si="26"/>
        <v>1</v>
      </c>
      <c r="L426" s="90">
        <f>Points_Table[[#This Row],[Ec Dis Points]]+Points_Table[[#This Row],[ELL Points]]</f>
        <v>1</v>
      </c>
      <c r="M426">
        <f>IFERROR(VLOOKUP(_xlfn.NUMBERVALUE($A426),PKRFP1!$A:$L,12,FALSE),"N/A")</f>
        <v>0</v>
      </c>
      <c r="N426" s="88">
        <f t="shared" si="27"/>
        <v>3</v>
      </c>
      <c r="O426" s="94" t="str">
        <f>IFERROR(VLOOKUP(_xlfn.NUMBERVALUE($A426),'% Served'!$A:$L,12,FALSE),"N/A")</f>
        <v>N/A</v>
      </c>
      <c r="P426" s="90">
        <f>INDEX('Need Points'!$T$21:$T$26,IF(Points_Table[[#This Row],[% Served 3yr Average]]="N/A",6,MATCH(Points_Table[[#This Row],[% Served 3yr Average]],'Need Points'!$S$21:$S$26,1)+1))</f>
        <v>5</v>
      </c>
    </row>
    <row r="427" spans="1:16" x14ac:dyDescent="0.25">
      <c r="A427" t="str">
        <f t="shared" si="28"/>
        <v>480503</v>
      </c>
      <c r="B427" s="68" t="s">
        <v>2501</v>
      </c>
      <c r="C427" s="71" t="s">
        <v>1333</v>
      </c>
      <c r="D427" s="69">
        <v>2018</v>
      </c>
      <c r="E427" s="69">
        <v>3</v>
      </c>
      <c r="F427" s="69">
        <v>21</v>
      </c>
      <c r="G427">
        <f>IFERROR(VLOOKUP(_xlfn.NUMBERVALUE($A427),PKRFP1!$A:$I,6,FALSE),"N/A")</f>
        <v>0.251</v>
      </c>
      <c r="H427">
        <f>IFERROR(VLOOKUP(_xlfn.NUMBERVALUE($A427),PKRFP1!$A:$I,5,FALSE),"N/A")</f>
        <v>6</v>
      </c>
      <c r="I427">
        <f>IF(AND(ISNUMBER(Points_Table[[#This Row],[May 2019 NRI]]),ISNUMBER(Points_Table[[#This Row],[2008 NRC]]),OR(H427&lt;=4,G427&gt;=$T$17)),1,0)</f>
        <v>0</v>
      </c>
      <c r="J427">
        <f t="shared" si="25"/>
        <v>0</v>
      </c>
      <c r="K427">
        <f t="shared" si="26"/>
        <v>1</v>
      </c>
      <c r="L427" s="90">
        <f>Points_Table[[#This Row],[Ec Dis Points]]+Points_Table[[#This Row],[ELL Points]]</f>
        <v>1</v>
      </c>
      <c r="M427">
        <f>IFERROR(VLOOKUP(_xlfn.NUMBERVALUE($A427),PKRFP1!$A:$L,12,FALSE),"N/A")</f>
        <v>0</v>
      </c>
      <c r="N427" s="88">
        <f t="shared" si="27"/>
        <v>3</v>
      </c>
      <c r="O427" s="94" t="str">
        <f>IFERROR(VLOOKUP(_xlfn.NUMBERVALUE($A427),'% Served'!$A:$L,12,FALSE),"N/A")</f>
        <v>N/A</v>
      </c>
      <c r="P427" s="90">
        <f>INDEX('Need Points'!$T$21:$T$26,IF(Points_Table[[#This Row],[% Served 3yr Average]]="N/A",6,MATCH(Points_Table[[#This Row],[% Served 3yr Average]],'Need Points'!$S$21:$S$26,1)+1))</f>
        <v>5</v>
      </c>
    </row>
    <row r="428" spans="1:16" x14ac:dyDescent="0.25">
      <c r="A428" t="str">
        <f t="shared" si="28"/>
        <v>480601</v>
      </c>
      <c r="B428" s="68" t="s">
        <v>2502</v>
      </c>
      <c r="C428" s="71" t="s">
        <v>1167</v>
      </c>
      <c r="D428" s="69">
        <v>2018</v>
      </c>
      <c r="E428" s="69">
        <v>9</v>
      </c>
      <c r="F428" s="69">
        <v>36</v>
      </c>
      <c r="G428">
        <f>IFERROR(VLOOKUP(_xlfn.NUMBERVALUE($A428),PKRFP1!$A:$I,6,FALSE),"N/A")</f>
        <v>0.45300000000000001</v>
      </c>
      <c r="H428">
        <f>IFERROR(VLOOKUP(_xlfn.NUMBERVALUE($A428),PKRFP1!$A:$I,5,FALSE),"N/A")</f>
        <v>6</v>
      </c>
      <c r="I428">
        <f>IF(AND(ISNUMBER(Points_Table[[#This Row],[May 2019 NRI]]),ISNUMBER(Points_Table[[#This Row],[2008 NRC]]),OR(H428&lt;=4,G428&gt;=$T$17)),1,0)</f>
        <v>0</v>
      </c>
      <c r="J428">
        <f t="shared" si="25"/>
        <v>1</v>
      </c>
      <c r="K428">
        <f t="shared" si="26"/>
        <v>1</v>
      </c>
      <c r="L428" s="90">
        <f>Points_Table[[#This Row],[Ec Dis Points]]+Points_Table[[#This Row],[ELL Points]]</f>
        <v>2</v>
      </c>
      <c r="M428">
        <f>IFERROR(VLOOKUP(_xlfn.NUMBERVALUE($A428),PKRFP1!$A:$L,12,FALSE),"N/A")</f>
        <v>0</v>
      </c>
      <c r="N428" s="88">
        <f t="shared" si="27"/>
        <v>3</v>
      </c>
      <c r="O428" s="94" t="str">
        <f>IFERROR(VLOOKUP(_xlfn.NUMBERVALUE($A428),'% Served'!$A:$L,12,FALSE),"N/A")</f>
        <v>N/A</v>
      </c>
      <c r="P428" s="90">
        <f>INDEX('Need Points'!$T$21:$T$26,IF(Points_Table[[#This Row],[% Served 3yr Average]]="N/A",6,MATCH(Points_Table[[#This Row],[% Served 3yr Average]],'Need Points'!$S$21:$S$26,1)+1))</f>
        <v>5</v>
      </c>
    </row>
    <row r="429" spans="1:16" x14ac:dyDescent="0.25">
      <c r="A429" t="str">
        <f t="shared" si="28"/>
        <v>490101</v>
      </c>
      <c r="B429" s="68" t="s">
        <v>2503</v>
      </c>
      <c r="C429" s="71" t="s">
        <v>756</v>
      </c>
      <c r="D429" s="69">
        <v>2018</v>
      </c>
      <c r="E429" s="69">
        <v>0</v>
      </c>
      <c r="F429" s="69">
        <v>55</v>
      </c>
      <c r="G429">
        <f>IFERROR(VLOOKUP(_xlfn.NUMBERVALUE($A429),PKRFP1!$A:$I,6,FALSE),"N/A")</f>
        <v>1.5980000000000001</v>
      </c>
      <c r="H429">
        <f>IFERROR(VLOOKUP(_xlfn.NUMBERVALUE($A429),PKRFP1!$A:$I,5,FALSE),"N/A")</f>
        <v>5</v>
      </c>
      <c r="I429">
        <f>IF(AND(ISNUMBER(Points_Table[[#This Row],[May 2019 NRI]]),ISNUMBER(Points_Table[[#This Row],[2008 NRC]]),OR(H429&lt;=4,G429&gt;=$T$17)),1,0)</f>
        <v>1</v>
      </c>
      <c r="J429">
        <f t="shared" si="25"/>
        <v>0</v>
      </c>
      <c r="K429">
        <f t="shared" si="26"/>
        <v>2</v>
      </c>
      <c r="L429" s="90">
        <f>Points_Table[[#This Row],[Ec Dis Points]]+Points_Table[[#This Row],[ELL Points]]</f>
        <v>2</v>
      </c>
      <c r="M429">
        <f>IFERROR(VLOOKUP(_xlfn.NUMBERVALUE($A429),PKRFP1!$A:$L,12,FALSE),"N/A")</f>
        <v>1</v>
      </c>
      <c r="N429" s="88">
        <f t="shared" si="27"/>
        <v>2</v>
      </c>
      <c r="O429" s="94">
        <f>IFERROR(VLOOKUP(_xlfn.NUMBERVALUE($A429),'% Served'!$A:$L,12,FALSE),"N/A")</f>
        <v>1</v>
      </c>
      <c r="P429" s="90">
        <f>INDEX('Need Points'!$T$21:$T$26,IF(Points_Table[[#This Row],[% Served 3yr Average]]="N/A",6,MATCH(Points_Table[[#This Row],[% Served 3yr Average]],'Need Points'!$S$21:$S$26,1)+1))</f>
        <v>5</v>
      </c>
    </row>
    <row r="430" spans="1:16" x14ac:dyDescent="0.25">
      <c r="A430" t="str">
        <f t="shared" si="28"/>
        <v>490202</v>
      </c>
      <c r="B430" s="68" t="s">
        <v>2504</v>
      </c>
      <c r="C430" s="71" t="s">
        <v>767</v>
      </c>
      <c r="D430" s="69">
        <v>2018</v>
      </c>
      <c r="E430" s="69">
        <v>1</v>
      </c>
      <c r="F430" s="69">
        <v>31</v>
      </c>
      <c r="G430">
        <f>IFERROR(VLOOKUP(_xlfn.NUMBERVALUE($A430),PKRFP1!$A:$I,6,FALSE),"N/A")</f>
        <v>0.89900000000000002</v>
      </c>
      <c r="H430">
        <f>IFERROR(VLOOKUP(_xlfn.NUMBERVALUE($A430),PKRFP1!$A:$I,5,FALSE),"N/A")</f>
        <v>5</v>
      </c>
      <c r="I430">
        <f>IF(AND(ISNUMBER(Points_Table[[#This Row],[May 2019 NRI]]),ISNUMBER(Points_Table[[#This Row],[2008 NRC]]),OR(H430&lt;=4,G430&gt;=$T$17)),1,0)</f>
        <v>1</v>
      </c>
      <c r="J430">
        <f t="shared" si="25"/>
        <v>0</v>
      </c>
      <c r="K430">
        <f t="shared" si="26"/>
        <v>1</v>
      </c>
      <c r="L430" s="90">
        <f>Points_Table[[#This Row],[Ec Dis Points]]+Points_Table[[#This Row],[ELL Points]]</f>
        <v>1</v>
      </c>
      <c r="M430">
        <f>IFERROR(VLOOKUP(_xlfn.NUMBERVALUE($A430),PKRFP1!$A:$L,12,FALSE),"N/A")</f>
        <v>0</v>
      </c>
      <c r="N430" s="88">
        <f t="shared" si="27"/>
        <v>1</v>
      </c>
      <c r="O430" s="94" t="str">
        <f>IFERROR(VLOOKUP(_xlfn.NUMBERVALUE($A430),'% Served'!$A:$L,12,FALSE),"N/A")</f>
        <v>N/A</v>
      </c>
      <c r="P430" s="90">
        <f>INDEX('Need Points'!$T$21:$T$26,IF(Points_Table[[#This Row],[% Served 3yr Average]]="N/A",6,MATCH(Points_Table[[#This Row],[% Served 3yr Average]],'Need Points'!$S$21:$S$26,1)+1))</f>
        <v>5</v>
      </c>
    </row>
    <row r="431" spans="1:16" x14ac:dyDescent="0.25">
      <c r="A431" t="str">
        <f t="shared" si="28"/>
        <v>490301</v>
      </c>
      <c r="B431" s="68" t="s">
        <v>2505</v>
      </c>
      <c r="C431" s="71" t="s">
        <v>1192</v>
      </c>
      <c r="D431" s="69">
        <v>2018</v>
      </c>
      <c r="E431" s="69">
        <v>1</v>
      </c>
      <c r="F431" s="69">
        <v>25</v>
      </c>
      <c r="G431">
        <f>IFERROR(VLOOKUP(_xlfn.NUMBERVALUE($A431),PKRFP1!$A:$I,6,FALSE),"N/A")</f>
        <v>0.36399999999999999</v>
      </c>
      <c r="H431">
        <f>IFERROR(VLOOKUP(_xlfn.NUMBERVALUE($A431),PKRFP1!$A:$I,5,FALSE),"N/A")</f>
        <v>5</v>
      </c>
      <c r="I431">
        <f>IF(AND(ISNUMBER(Points_Table[[#This Row],[May 2019 NRI]]),ISNUMBER(Points_Table[[#This Row],[2008 NRC]]),OR(H431&lt;=4,G431&gt;=$T$17)),1,0)</f>
        <v>0</v>
      </c>
      <c r="J431">
        <f t="shared" si="25"/>
        <v>0</v>
      </c>
      <c r="K431">
        <f t="shared" si="26"/>
        <v>1</v>
      </c>
      <c r="L431" s="90">
        <f>Points_Table[[#This Row],[Ec Dis Points]]+Points_Table[[#This Row],[ELL Points]]</f>
        <v>1</v>
      </c>
      <c r="M431">
        <f>IFERROR(VLOOKUP(_xlfn.NUMBERVALUE($A431),PKRFP1!$A:$L,12,FALSE),"N/A")</f>
        <v>0</v>
      </c>
      <c r="N431" s="88">
        <f t="shared" si="27"/>
        <v>3</v>
      </c>
      <c r="O431" s="94" t="str">
        <f>IFERROR(VLOOKUP(_xlfn.NUMBERVALUE($A431),'% Served'!$A:$L,12,FALSE),"N/A")</f>
        <v>N/A</v>
      </c>
      <c r="P431" s="90">
        <f>INDEX('Need Points'!$T$21:$T$26,IF(Points_Table[[#This Row],[% Served 3yr Average]]="N/A",6,MATCH(Points_Table[[#This Row],[% Served 3yr Average]],'Need Points'!$S$21:$S$26,1)+1))</f>
        <v>5</v>
      </c>
    </row>
    <row r="432" spans="1:16" x14ac:dyDescent="0.25">
      <c r="A432" t="str">
        <f t="shared" si="28"/>
        <v>490501</v>
      </c>
      <c r="B432" s="68" t="s">
        <v>2506</v>
      </c>
      <c r="C432" s="71" t="s">
        <v>913</v>
      </c>
      <c r="D432" s="69">
        <v>2018</v>
      </c>
      <c r="E432" s="69">
        <v>0</v>
      </c>
      <c r="F432" s="69">
        <v>50</v>
      </c>
      <c r="G432">
        <f>IFERROR(VLOOKUP(_xlfn.NUMBERVALUE($A432),PKRFP1!$A:$I,6,FALSE),"N/A")</f>
        <v>2.0129999999999999</v>
      </c>
      <c r="H432">
        <f>IFERROR(VLOOKUP(_xlfn.NUMBERVALUE($A432),PKRFP1!$A:$I,5,FALSE),"N/A")</f>
        <v>5</v>
      </c>
      <c r="I432">
        <f>IF(AND(ISNUMBER(Points_Table[[#This Row],[May 2019 NRI]]),ISNUMBER(Points_Table[[#This Row],[2008 NRC]]),OR(H432&lt;=4,G432&gt;=$T$17)),1,0)</f>
        <v>1</v>
      </c>
      <c r="J432">
        <f t="shared" si="25"/>
        <v>0</v>
      </c>
      <c r="K432">
        <f t="shared" si="26"/>
        <v>2</v>
      </c>
      <c r="L432" s="90">
        <f>Points_Table[[#This Row],[Ec Dis Points]]+Points_Table[[#This Row],[ELL Points]]</f>
        <v>2</v>
      </c>
      <c r="M432">
        <f>IFERROR(VLOOKUP(_xlfn.NUMBERVALUE($A432),PKRFP1!$A:$L,12,FALSE),"N/A")</f>
        <v>1</v>
      </c>
      <c r="N432" s="88">
        <f t="shared" si="27"/>
        <v>2</v>
      </c>
      <c r="O432" s="94">
        <f>IFERROR(VLOOKUP(_xlfn.NUMBERVALUE($A432),'% Served'!$A:$L,12,FALSE),"N/A")</f>
        <v>0.98245614035087714</v>
      </c>
      <c r="P432" s="90">
        <f>INDEX('Need Points'!$T$21:$T$26,IF(Points_Table[[#This Row],[% Served 3yr Average]]="N/A",6,MATCH(Points_Table[[#This Row],[% Served 3yr Average]],'Need Points'!$S$21:$S$26,1)+1))</f>
        <v>5</v>
      </c>
    </row>
    <row r="433" spans="1:16" x14ac:dyDescent="0.25">
      <c r="A433" t="str">
        <f t="shared" si="28"/>
        <v>490601</v>
      </c>
      <c r="B433" s="68" t="s">
        <v>2507</v>
      </c>
      <c r="C433" s="71" t="s">
        <v>935</v>
      </c>
      <c r="D433" s="69">
        <v>2018</v>
      </c>
      <c r="E433" s="69">
        <v>3</v>
      </c>
      <c r="F433" s="69">
        <v>72</v>
      </c>
      <c r="G433">
        <f>IFERROR(VLOOKUP(_xlfn.NUMBERVALUE($A433),PKRFP1!$A:$I,6,FALSE),"N/A")</f>
        <v>2.359</v>
      </c>
      <c r="H433">
        <f>IFERROR(VLOOKUP(_xlfn.NUMBERVALUE($A433),PKRFP1!$A:$I,5,FALSE),"N/A")</f>
        <v>3</v>
      </c>
      <c r="I433">
        <f>IF(AND(ISNUMBER(Points_Table[[#This Row],[May 2019 NRI]]),ISNUMBER(Points_Table[[#This Row],[2008 NRC]]),OR(H433&lt;=4,G433&gt;=$T$17)),1,0)</f>
        <v>1</v>
      </c>
      <c r="J433">
        <f t="shared" si="25"/>
        <v>0</v>
      </c>
      <c r="K433">
        <f t="shared" si="26"/>
        <v>2</v>
      </c>
      <c r="L433" s="90">
        <f>Points_Table[[#This Row],[Ec Dis Points]]+Points_Table[[#This Row],[ELL Points]]</f>
        <v>2</v>
      </c>
      <c r="M433">
        <f>IFERROR(VLOOKUP(_xlfn.NUMBERVALUE($A433),PKRFP1!$A:$L,12,FALSE),"N/A")</f>
        <v>1</v>
      </c>
      <c r="N433" s="88">
        <f t="shared" si="27"/>
        <v>2</v>
      </c>
      <c r="O433" s="94">
        <f>IFERROR(VLOOKUP(_xlfn.NUMBERVALUE($A433),'% Served'!$A:$L,12,FALSE),"N/A")</f>
        <v>1</v>
      </c>
      <c r="P433" s="90">
        <f>INDEX('Need Points'!$T$21:$T$26,IF(Points_Table[[#This Row],[% Served 3yr Average]]="N/A",6,MATCH(Points_Table[[#This Row],[% Served 3yr Average]],'Need Points'!$S$21:$S$26,1)+1))</f>
        <v>5</v>
      </c>
    </row>
    <row r="434" spans="1:16" x14ac:dyDescent="0.25">
      <c r="A434" t="str">
        <f t="shared" si="28"/>
        <v>490801</v>
      </c>
      <c r="B434" s="68" t="s">
        <v>2508</v>
      </c>
      <c r="C434" s="71" t="s">
        <v>1309</v>
      </c>
      <c r="D434" s="69">
        <v>2018</v>
      </c>
      <c r="E434" s="69">
        <v>0</v>
      </c>
      <c r="F434" s="69">
        <v>0</v>
      </c>
      <c r="G434" t="str">
        <f>IFERROR(VLOOKUP(_xlfn.NUMBERVALUE($A434),PKRFP1!$A:$I,6,FALSE),"N/A")</f>
        <v>N/A</v>
      </c>
      <c r="H434" t="str">
        <f>IFERROR(VLOOKUP(_xlfn.NUMBERVALUE($A434),PKRFP1!$A:$I,5,FALSE),"N/A")</f>
        <v>N/A</v>
      </c>
      <c r="I434">
        <f>IF(AND(ISNUMBER(Points_Table[[#This Row],[May 2019 NRI]]),ISNUMBER(Points_Table[[#This Row],[2008 NRC]]),OR(H434&lt;=4,G434&gt;=$T$17)),1,0)</f>
        <v>0</v>
      </c>
      <c r="J434">
        <f t="shared" si="25"/>
        <v>0</v>
      </c>
      <c r="K434">
        <f t="shared" si="26"/>
        <v>1</v>
      </c>
      <c r="L434" s="90">
        <f>Points_Table[[#This Row],[Ec Dis Points]]+Points_Table[[#This Row],[ELL Points]]</f>
        <v>1</v>
      </c>
      <c r="M434" t="str">
        <f>IFERROR(VLOOKUP(_xlfn.NUMBERVALUE($A434),PKRFP1!$A:$L,12,FALSE),"N/A")</f>
        <v>N/A</v>
      </c>
      <c r="N434" s="88">
        <f t="shared" si="27"/>
        <v>3</v>
      </c>
      <c r="O434" s="94" t="str">
        <f>IFERROR(VLOOKUP(_xlfn.NUMBERVALUE($A434),'% Served'!$A:$L,12,FALSE),"N/A")</f>
        <v>N/A</v>
      </c>
      <c r="P434" s="90">
        <f>INDEX('Need Points'!$T$21:$T$26,IF(Points_Table[[#This Row],[% Served 3yr Average]]="N/A",6,MATCH(Points_Table[[#This Row],[% Served 3yr Average]],'Need Points'!$S$21:$S$26,1)+1))</f>
        <v>5</v>
      </c>
    </row>
    <row r="435" spans="1:16" x14ac:dyDescent="0.25">
      <c r="A435" t="str">
        <f t="shared" si="28"/>
        <v>490804</v>
      </c>
      <c r="B435" s="68" t="s">
        <v>2509</v>
      </c>
      <c r="C435" s="71" t="s">
        <v>1412</v>
      </c>
      <c r="D435" s="69">
        <v>2018</v>
      </c>
      <c r="E435" s="69">
        <v>0</v>
      </c>
      <c r="F435" s="69">
        <v>29</v>
      </c>
      <c r="G435">
        <f>IFERROR(VLOOKUP(_xlfn.NUMBERVALUE($A435),PKRFP1!$A:$I,6,FALSE),"N/A")</f>
        <v>0.48299999999999998</v>
      </c>
      <c r="H435">
        <f>IFERROR(VLOOKUP(_xlfn.NUMBERVALUE($A435),PKRFP1!$A:$I,5,FALSE),"N/A")</f>
        <v>5</v>
      </c>
      <c r="I435">
        <f>IF(AND(ISNUMBER(Points_Table[[#This Row],[May 2019 NRI]]),ISNUMBER(Points_Table[[#This Row],[2008 NRC]]),OR(H435&lt;=4,G435&gt;=$T$17)),1,0)</f>
        <v>0</v>
      </c>
      <c r="J435">
        <f t="shared" si="25"/>
        <v>0</v>
      </c>
      <c r="K435">
        <f t="shared" si="26"/>
        <v>1</v>
      </c>
      <c r="L435" s="90">
        <f>Points_Table[[#This Row],[Ec Dis Points]]+Points_Table[[#This Row],[ELL Points]]</f>
        <v>1</v>
      </c>
      <c r="M435">
        <f>IFERROR(VLOOKUP(_xlfn.NUMBERVALUE($A435),PKRFP1!$A:$L,12,FALSE),"N/A")</f>
        <v>0</v>
      </c>
      <c r="N435" s="88">
        <f t="shared" si="27"/>
        <v>3</v>
      </c>
      <c r="O435" s="94" t="str">
        <f>IFERROR(VLOOKUP(_xlfn.NUMBERVALUE($A435),'% Served'!$A:$L,12,FALSE),"N/A")</f>
        <v>N/A</v>
      </c>
      <c r="P435" s="90">
        <f>INDEX('Need Points'!$T$21:$T$26,IF(Points_Table[[#This Row],[% Served 3yr Average]]="N/A",6,MATCH(Points_Table[[#This Row],[% Served 3yr Average]],'Need Points'!$S$21:$S$26,1)+1))</f>
        <v>5</v>
      </c>
    </row>
    <row r="436" spans="1:16" x14ac:dyDescent="0.25">
      <c r="A436" t="str">
        <f t="shared" si="28"/>
        <v>491200</v>
      </c>
      <c r="B436" s="68" t="s">
        <v>2510</v>
      </c>
      <c r="C436" s="71" t="s">
        <v>1042</v>
      </c>
      <c r="D436" s="69">
        <v>2018</v>
      </c>
      <c r="E436" s="69">
        <v>7</v>
      </c>
      <c r="F436" s="69">
        <v>77</v>
      </c>
      <c r="G436">
        <f>IFERROR(VLOOKUP(_xlfn.NUMBERVALUE($A436),PKRFP1!$A:$I,6,FALSE),"N/A")</f>
        <v>2.1120000000000001</v>
      </c>
      <c r="H436">
        <f>IFERROR(VLOOKUP(_xlfn.NUMBERVALUE($A436),PKRFP1!$A:$I,5,FALSE),"N/A")</f>
        <v>3</v>
      </c>
      <c r="I436">
        <f>IF(AND(ISNUMBER(Points_Table[[#This Row],[May 2019 NRI]]),ISNUMBER(Points_Table[[#This Row],[2008 NRC]]),OR(H436&lt;=4,G436&gt;=$T$17)),1,0)</f>
        <v>1</v>
      </c>
      <c r="J436">
        <f t="shared" si="25"/>
        <v>1</v>
      </c>
      <c r="K436">
        <f t="shared" si="26"/>
        <v>3</v>
      </c>
      <c r="L436" s="90">
        <f>Points_Table[[#This Row],[Ec Dis Points]]+Points_Table[[#This Row],[ELL Points]]</f>
        <v>4</v>
      </c>
      <c r="M436">
        <f>IFERROR(VLOOKUP(_xlfn.NUMBERVALUE($A436),PKRFP1!$A:$L,12,FALSE),"N/A")</f>
        <v>1</v>
      </c>
      <c r="N436" s="88">
        <f t="shared" si="27"/>
        <v>2</v>
      </c>
      <c r="O436" s="94">
        <f>IFERROR(VLOOKUP(_xlfn.NUMBERVALUE($A436),'% Served'!$A:$L,12,FALSE),"N/A")</f>
        <v>1</v>
      </c>
      <c r="P436" s="90">
        <f>INDEX('Need Points'!$T$21:$T$26,IF(Points_Table[[#This Row],[% Served 3yr Average]]="N/A",6,MATCH(Points_Table[[#This Row],[% Served 3yr Average]],'Need Points'!$S$21:$S$26,1)+1))</f>
        <v>5</v>
      </c>
    </row>
    <row r="437" spans="1:16" x14ac:dyDescent="0.25">
      <c r="A437" t="str">
        <f t="shared" si="28"/>
        <v>491302</v>
      </c>
      <c r="B437" s="68" t="s">
        <v>2511</v>
      </c>
      <c r="C437" s="71" t="s">
        <v>1153</v>
      </c>
      <c r="D437" s="69">
        <v>2018</v>
      </c>
      <c r="E437" s="69">
        <v>0</v>
      </c>
      <c r="F437" s="69">
        <v>26</v>
      </c>
      <c r="G437">
        <f>IFERROR(VLOOKUP(_xlfn.NUMBERVALUE($A437),PKRFP1!$A:$I,6,FALSE),"N/A")</f>
        <v>0.436</v>
      </c>
      <c r="H437">
        <f>IFERROR(VLOOKUP(_xlfn.NUMBERVALUE($A437),PKRFP1!$A:$I,5,FALSE),"N/A")</f>
        <v>5</v>
      </c>
      <c r="I437">
        <f>IF(AND(ISNUMBER(Points_Table[[#This Row],[May 2019 NRI]]),ISNUMBER(Points_Table[[#This Row],[2008 NRC]]),OR(H437&lt;=4,G437&gt;=$T$17)),1,0)</f>
        <v>0</v>
      </c>
      <c r="J437">
        <f t="shared" si="25"/>
        <v>0</v>
      </c>
      <c r="K437">
        <f t="shared" si="26"/>
        <v>1</v>
      </c>
      <c r="L437" s="90">
        <f>Points_Table[[#This Row],[Ec Dis Points]]+Points_Table[[#This Row],[ELL Points]]</f>
        <v>1</v>
      </c>
      <c r="M437">
        <f>IFERROR(VLOOKUP(_xlfn.NUMBERVALUE($A437),PKRFP1!$A:$L,12,FALSE),"N/A")</f>
        <v>0</v>
      </c>
      <c r="N437" s="88">
        <f t="shared" si="27"/>
        <v>3</v>
      </c>
      <c r="O437" s="94" t="str">
        <f>IFERROR(VLOOKUP(_xlfn.NUMBERVALUE($A437),'% Served'!$A:$L,12,FALSE),"N/A")</f>
        <v>N/A</v>
      </c>
      <c r="P437" s="90">
        <f>INDEX('Need Points'!$T$21:$T$26,IF(Points_Table[[#This Row],[% Served 3yr Average]]="N/A",6,MATCH(Points_Table[[#This Row],[% Served 3yr Average]],'Need Points'!$S$21:$S$26,1)+1))</f>
        <v>5</v>
      </c>
    </row>
    <row r="438" spans="1:16" x14ac:dyDescent="0.25">
      <c r="A438" t="str">
        <f t="shared" si="28"/>
        <v>491401</v>
      </c>
      <c r="B438" s="68" t="s">
        <v>2512</v>
      </c>
      <c r="C438" s="71" t="s">
        <v>912</v>
      </c>
      <c r="D438" s="69">
        <v>2018</v>
      </c>
      <c r="E438" s="69">
        <v>0</v>
      </c>
      <c r="F438" s="69">
        <v>37</v>
      </c>
      <c r="G438">
        <f>IFERROR(VLOOKUP(_xlfn.NUMBERVALUE($A438),PKRFP1!$A:$I,6,FALSE),"N/A")</f>
        <v>1.2430000000000001</v>
      </c>
      <c r="H438">
        <f>IFERROR(VLOOKUP(_xlfn.NUMBERVALUE($A438),PKRFP1!$A:$I,5,FALSE),"N/A")</f>
        <v>5</v>
      </c>
      <c r="I438">
        <f>IF(AND(ISNUMBER(Points_Table[[#This Row],[May 2019 NRI]]),ISNUMBER(Points_Table[[#This Row],[2008 NRC]]),OR(H438&lt;=4,G438&gt;=$T$17)),1,0)</f>
        <v>1</v>
      </c>
      <c r="J438">
        <f t="shared" si="25"/>
        <v>0</v>
      </c>
      <c r="K438">
        <f t="shared" si="26"/>
        <v>1</v>
      </c>
      <c r="L438" s="90">
        <f>Points_Table[[#This Row],[Ec Dis Points]]+Points_Table[[#This Row],[ELL Points]]</f>
        <v>1</v>
      </c>
      <c r="M438">
        <f>IFERROR(VLOOKUP(_xlfn.NUMBERVALUE($A438),PKRFP1!$A:$L,12,FALSE),"N/A")</f>
        <v>1</v>
      </c>
      <c r="N438" s="88">
        <f t="shared" si="27"/>
        <v>2</v>
      </c>
      <c r="O438" s="94">
        <f>IFERROR(VLOOKUP(_xlfn.NUMBERVALUE($A438),'% Served'!$A:$L,12,FALSE),"N/A")</f>
        <v>1</v>
      </c>
      <c r="P438" s="90">
        <f>INDEX('Need Points'!$T$21:$T$26,IF(Points_Table[[#This Row],[% Served 3yr Average]]="N/A",6,MATCH(Points_Table[[#This Row],[% Served 3yr Average]],'Need Points'!$S$21:$S$26,1)+1))</f>
        <v>5</v>
      </c>
    </row>
    <row r="439" spans="1:16" x14ac:dyDescent="0.25">
      <c r="A439" t="str">
        <f t="shared" si="28"/>
        <v>491501</v>
      </c>
      <c r="B439" s="68" t="s">
        <v>2513</v>
      </c>
      <c r="C439" s="71" t="s">
        <v>1355</v>
      </c>
      <c r="D439" s="69">
        <v>2018</v>
      </c>
      <c r="E439" s="69">
        <v>0</v>
      </c>
      <c r="F439" s="69">
        <v>20</v>
      </c>
      <c r="G439">
        <f>IFERROR(VLOOKUP(_xlfn.NUMBERVALUE($A439),PKRFP1!$A:$I,6,FALSE),"N/A")</f>
        <v>0.39800000000000002</v>
      </c>
      <c r="H439">
        <f>IFERROR(VLOOKUP(_xlfn.NUMBERVALUE($A439),PKRFP1!$A:$I,5,FALSE),"N/A")</f>
        <v>5</v>
      </c>
      <c r="I439">
        <f>IF(AND(ISNUMBER(Points_Table[[#This Row],[May 2019 NRI]]),ISNUMBER(Points_Table[[#This Row],[2008 NRC]]),OR(H439&lt;=4,G439&gt;=$T$17)),1,0)</f>
        <v>0</v>
      </c>
      <c r="J439">
        <f t="shared" si="25"/>
        <v>0</v>
      </c>
      <c r="K439">
        <f t="shared" si="26"/>
        <v>1</v>
      </c>
      <c r="L439" s="90">
        <f>Points_Table[[#This Row],[Ec Dis Points]]+Points_Table[[#This Row],[ELL Points]]</f>
        <v>1</v>
      </c>
      <c r="M439">
        <f>IFERROR(VLOOKUP(_xlfn.NUMBERVALUE($A439),PKRFP1!$A:$L,12,FALSE),"N/A")</f>
        <v>0</v>
      </c>
      <c r="N439" s="88">
        <f t="shared" si="27"/>
        <v>3</v>
      </c>
      <c r="O439" s="94" t="str">
        <f>IFERROR(VLOOKUP(_xlfn.NUMBERVALUE($A439),'% Served'!$A:$L,12,FALSE),"N/A")</f>
        <v>N/A</v>
      </c>
      <c r="P439" s="90">
        <f>INDEX('Need Points'!$T$21:$T$26,IF(Points_Table[[#This Row],[% Served 3yr Average]]="N/A",6,MATCH(Points_Table[[#This Row],[% Served 3yr Average]],'Need Points'!$S$21:$S$26,1)+1))</f>
        <v>5</v>
      </c>
    </row>
    <row r="440" spans="1:16" x14ac:dyDescent="0.25">
      <c r="A440" t="str">
        <f t="shared" si="28"/>
        <v>491700</v>
      </c>
      <c r="B440" s="68" t="s">
        <v>2514</v>
      </c>
      <c r="C440" s="71" t="s">
        <v>1099</v>
      </c>
      <c r="D440" s="69">
        <v>2018</v>
      </c>
      <c r="E440" s="69">
        <v>3</v>
      </c>
      <c r="F440" s="69">
        <v>74</v>
      </c>
      <c r="G440">
        <f>IFERROR(VLOOKUP(_xlfn.NUMBERVALUE($A440),PKRFP1!$A:$I,6,FALSE),"N/A")</f>
        <v>2.2530000000000001</v>
      </c>
      <c r="H440">
        <f>IFERROR(VLOOKUP(_xlfn.NUMBERVALUE($A440),PKRFP1!$A:$I,5,FALSE),"N/A")</f>
        <v>3</v>
      </c>
      <c r="I440">
        <f>IF(AND(ISNUMBER(Points_Table[[#This Row],[May 2019 NRI]]),ISNUMBER(Points_Table[[#This Row],[2008 NRC]]),OR(H440&lt;=4,G440&gt;=$T$17)),1,0)</f>
        <v>1</v>
      </c>
      <c r="J440">
        <f t="shared" si="25"/>
        <v>0</v>
      </c>
      <c r="K440">
        <f t="shared" si="26"/>
        <v>2</v>
      </c>
      <c r="L440" s="90">
        <f>Points_Table[[#This Row],[Ec Dis Points]]+Points_Table[[#This Row],[ELL Points]]</f>
        <v>2</v>
      </c>
      <c r="M440">
        <f>IFERROR(VLOOKUP(_xlfn.NUMBERVALUE($A440),PKRFP1!$A:$L,12,FALSE),"N/A")</f>
        <v>1</v>
      </c>
      <c r="N440" s="88">
        <f t="shared" si="27"/>
        <v>2</v>
      </c>
      <c r="O440" s="94">
        <f>IFERROR(VLOOKUP(_xlfn.NUMBERVALUE($A440),'% Served'!$A:$L,12,FALSE),"N/A")</f>
        <v>1</v>
      </c>
      <c r="P440" s="90">
        <f>INDEX('Need Points'!$T$21:$T$26,IF(Points_Table[[#This Row],[% Served 3yr Average]]="N/A",6,MATCH(Points_Table[[#This Row],[% Served 3yr Average]],'Need Points'!$S$21:$S$26,1)+1))</f>
        <v>5</v>
      </c>
    </row>
    <row r="441" spans="1:16" x14ac:dyDescent="0.25">
      <c r="A441" t="str">
        <f t="shared" si="28"/>
        <v>500101</v>
      </c>
      <c r="B441" s="68" t="s">
        <v>2515</v>
      </c>
      <c r="C441" s="71" t="s">
        <v>1183</v>
      </c>
      <c r="D441" s="69">
        <v>2018</v>
      </c>
      <c r="E441" s="69">
        <v>3</v>
      </c>
      <c r="F441" s="69">
        <v>16</v>
      </c>
      <c r="G441">
        <f>IFERROR(VLOOKUP(_xlfn.NUMBERVALUE($A441),PKRFP1!$A:$I,6,FALSE),"N/A")</f>
        <v>0.159</v>
      </c>
      <c r="H441">
        <f>IFERROR(VLOOKUP(_xlfn.NUMBERVALUE($A441),PKRFP1!$A:$I,5,FALSE),"N/A")</f>
        <v>6</v>
      </c>
      <c r="I441">
        <f>IF(AND(ISNUMBER(Points_Table[[#This Row],[May 2019 NRI]]),ISNUMBER(Points_Table[[#This Row],[2008 NRC]]),OR(H441&lt;=4,G441&gt;=$T$17)),1,0)</f>
        <v>0</v>
      </c>
      <c r="J441">
        <f t="shared" si="25"/>
        <v>0</v>
      </c>
      <c r="K441">
        <f t="shared" si="26"/>
        <v>1</v>
      </c>
      <c r="L441" s="90">
        <f>Points_Table[[#This Row],[Ec Dis Points]]+Points_Table[[#This Row],[ELL Points]]</f>
        <v>1</v>
      </c>
      <c r="M441">
        <f>IFERROR(VLOOKUP(_xlfn.NUMBERVALUE($A441),PKRFP1!$A:$L,12,FALSE),"N/A")</f>
        <v>1</v>
      </c>
      <c r="N441" s="88">
        <f t="shared" si="27"/>
        <v>3</v>
      </c>
      <c r="O441" s="94">
        <f>IFERROR(VLOOKUP(_xlfn.NUMBERVALUE($A441),'% Served'!$A:$L,12,FALSE),"N/A")</f>
        <v>1</v>
      </c>
      <c r="P441" s="90">
        <f>INDEX('Need Points'!$T$21:$T$26,IF(Points_Table[[#This Row],[% Served 3yr Average]]="N/A",6,MATCH(Points_Table[[#This Row],[% Served 3yr Average]],'Need Points'!$S$21:$S$26,1)+1))</f>
        <v>5</v>
      </c>
    </row>
    <row r="442" spans="1:16" x14ac:dyDescent="0.25">
      <c r="A442" t="str">
        <f t="shared" si="28"/>
        <v>500108</v>
      </c>
      <c r="B442" s="68" t="s">
        <v>2516</v>
      </c>
      <c r="C442" s="71" t="s">
        <v>1297</v>
      </c>
      <c r="D442" s="69">
        <v>2018</v>
      </c>
      <c r="E442" s="69">
        <v>6</v>
      </c>
      <c r="F442" s="69">
        <v>24</v>
      </c>
      <c r="G442">
        <f>IFERROR(VLOOKUP(_xlfn.NUMBERVALUE($A442),PKRFP1!$A:$I,6,FALSE),"N/A")</f>
        <v>0.36799999999999999</v>
      </c>
      <c r="H442">
        <f>IFERROR(VLOOKUP(_xlfn.NUMBERVALUE($A442),PKRFP1!$A:$I,5,FALSE),"N/A")</f>
        <v>6</v>
      </c>
      <c r="I442">
        <f>IF(AND(ISNUMBER(Points_Table[[#This Row],[May 2019 NRI]]),ISNUMBER(Points_Table[[#This Row],[2008 NRC]]),OR(H442&lt;=4,G442&gt;=$T$17)),1,0)</f>
        <v>0</v>
      </c>
      <c r="J442">
        <f t="shared" si="25"/>
        <v>1</v>
      </c>
      <c r="K442">
        <f t="shared" si="26"/>
        <v>1</v>
      </c>
      <c r="L442" s="90">
        <f>Points_Table[[#This Row],[Ec Dis Points]]+Points_Table[[#This Row],[ELL Points]]</f>
        <v>2</v>
      </c>
      <c r="M442">
        <f>IFERROR(VLOOKUP(_xlfn.NUMBERVALUE($A442),PKRFP1!$A:$L,12,FALSE),"N/A")</f>
        <v>1</v>
      </c>
      <c r="N442" s="88">
        <f t="shared" si="27"/>
        <v>3</v>
      </c>
      <c r="O442" s="94">
        <f>IFERROR(VLOOKUP(_xlfn.NUMBERVALUE($A442),'% Served'!$A:$L,12,FALSE),"N/A")</f>
        <v>1</v>
      </c>
      <c r="P442" s="90">
        <f>INDEX('Need Points'!$T$21:$T$26,IF(Points_Table[[#This Row],[% Served 3yr Average]]="N/A",6,MATCH(Points_Table[[#This Row],[% Served 3yr Average]],'Need Points'!$S$21:$S$26,1)+1))</f>
        <v>5</v>
      </c>
    </row>
    <row r="443" spans="1:16" x14ac:dyDescent="0.25">
      <c r="A443" t="str">
        <f t="shared" si="28"/>
        <v>500201</v>
      </c>
      <c r="B443" s="68" t="s">
        <v>2517</v>
      </c>
      <c r="C443" s="71" t="s">
        <v>900</v>
      </c>
      <c r="D443" s="69">
        <v>2018</v>
      </c>
      <c r="E443" s="69">
        <v>13</v>
      </c>
      <c r="F443" s="69">
        <v>59</v>
      </c>
      <c r="G443">
        <f>IFERROR(VLOOKUP(_xlfn.NUMBERVALUE($A443),PKRFP1!$A:$I,6,FALSE),"N/A")</f>
        <v>1.403</v>
      </c>
      <c r="H443">
        <f>IFERROR(VLOOKUP(_xlfn.NUMBERVALUE($A443),PKRFP1!$A:$I,5,FALSE),"N/A")</f>
        <v>5</v>
      </c>
      <c r="I443">
        <f>IF(AND(ISNUMBER(Points_Table[[#This Row],[May 2019 NRI]]),ISNUMBER(Points_Table[[#This Row],[2008 NRC]]),OR(H443&lt;=4,G443&gt;=$T$17)),1,0)</f>
        <v>1</v>
      </c>
      <c r="J443">
        <f t="shared" si="25"/>
        <v>2</v>
      </c>
      <c r="K443">
        <f t="shared" si="26"/>
        <v>2</v>
      </c>
      <c r="L443" s="90">
        <f>Points_Table[[#This Row],[Ec Dis Points]]+Points_Table[[#This Row],[ELL Points]]</f>
        <v>4</v>
      </c>
      <c r="M443">
        <f>IFERROR(VLOOKUP(_xlfn.NUMBERVALUE($A443),PKRFP1!$A:$L,12,FALSE),"N/A")</f>
        <v>1</v>
      </c>
      <c r="N443" s="88">
        <f t="shared" si="27"/>
        <v>2</v>
      </c>
      <c r="O443" s="94">
        <f>IFERROR(VLOOKUP(_xlfn.NUMBERVALUE($A443),'% Served'!$A:$L,12,FALSE),"N/A")</f>
        <v>1</v>
      </c>
      <c r="P443" s="90">
        <f>INDEX('Need Points'!$T$21:$T$26,IF(Points_Table[[#This Row],[% Served 3yr Average]]="N/A",6,MATCH(Points_Table[[#This Row],[% Served 3yr Average]],'Need Points'!$S$21:$S$26,1)+1))</f>
        <v>5</v>
      </c>
    </row>
    <row r="444" spans="1:16" x14ac:dyDescent="0.25">
      <c r="A444" t="str">
        <f t="shared" si="28"/>
        <v>500301</v>
      </c>
      <c r="B444" s="68" t="s">
        <v>2518</v>
      </c>
      <c r="C444" s="71" t="s">
        <v>1368</v>
      </c>
      <c r="D444" s="69">
        <v>2018</v>
      </c>
      <c r="E444" s="69">
        <v>4</v>
      </c>
      <c r="F444" s="69">
        <v>16</v>
      </c>
      <c r="G444">
        <f>IFERROR(VLOOKUP(_xlfn.NUMBERVALUE($A444),PKRFP1!$A:$I,6,FALSE),"N/A")</f>
        <v>0.17299999999999999</v>
      </c>
      <c r="H444">
        <f>IFERROR(VLOOKUP(_xlfn.NUMBERVALUE($A444),PKRFP1!$A:$I,5,FALSE),"N/A")</f>
        <v>6</v>
      </c>
      <c r="I444">
        <f>IF(AND(ISNUMBER(Points_Table[[#This Row],[May 2019 NRI]]),ISNUMBER(Points_Table[[#This Row],[2008 NRC]]),OR(H444&lt;=4,G444&gt;=$T$17)),1,0)</f>
        <v>0</v>
      </c>
      <c r="J444">
        <f t="shared" si="25"/>
        <v>0</v>
      </c>
      <c r="K444">
        <f t="shared" si="26"/>
        <v>1</v>
      </c>
      <c r="L444" s="90">
        <f>Points_Table[[#This Row],[Ec Dis Points]]+Points_Table[[#This Row],[ELL Points]]</f>
        <v>1</v>
      </c>
      <c r="M444">
        <f>IFERROR(VLOOKUP(_xlfn.NUMBERVALUE($A444),PKRFP1!$A:$L,12,FALSE),"N/A")</f>
        <v>1</v>
      </c>
      <c r="N444" s="88">
        <f t="shared" si="27"/>
        <v>3</v>
      </c>
      <c r="O444" s="94">
        <f>IFERROR(VLOOKUP(_xlfn.NUMBERVALUE($A444),'% Served'!$A:$L,12,FALSE),"N/A")</f>
        <v>0.99523809523809526</v>
      </c>
      <c r="P444" s="90">
        <f>INDEX('Need Points'!$T$21:$T$26,IF(Points_Table[[#This Row],[% Served 3yr Average]]="N/A",6,MATCH(Points_Table[[#This Row],[% Served 3yr Average]],'Need Points'!$S$21:$S$26,1)+1))</f>
        <v>5</v>
      </c>
    </row>
    <row r="445" spans="1:16" x14ac:dyDescent="0.25">
      <c r="A445" t="str">
        <f t="shared" si="28"/>
        <v>500304</v>
      </c>
      <c r="B445" s="68" t="s">
        <v>2519</v>
      </c>
      <c r="C445" s="71" t="s">
        <v>1315</v>
      </c>
      <c r="D445" s="69">
        <v>2018</v>
      </c>
      <c r="E445" s="69">
        <v>9</v>
      </c>
      <c r="F445" s="69">
        <v>37</v>
      </c>
      <c r="G445">
        <f>IFERROR(VLOOKUP(_xlfn.NUMBERVALUE($A445),PKRFP1!$A:$I,6,FALSE),"N/A")</f>
        <v>0.43</v>
      </c>
      <c r="H445">
        <f>IFERROR(VLOOKUP(_xlfn.NUMBERVALUE($A445),PKRFP1!$A:$I,5,FALSE),"N/A")</f>
        <v>5</v>
      </c>
      <c r="I445">
        <f>IF(AND(ISNUMBER(Points_Table[[#This Row],[May 2019 NRI]]),ISNUMBER(Points_Table[[#This Row],[2008 NRC]]),OR(H445&lt;=4,G445&gt;=$T$17)),1,0)</f>
        <v>0</v>
      </c>
      <c r="J445">
        <f t="shared" si="25"/>
        <v>1</v>
      </c>
      <c r="K445">
        <f t="shared" si="26"/>
        <v>1</v>
      </c>
      <c r="L445" s="90">
        <f>Points_Table[[#This Row],[Ec Dis Points]]+Points_Table[[#This Row],[ELL Points]]</f>
        <v>2</v>
      </c>
      <c r="M445">
        <f>IFERROR(VLOOKUP(_xlfn.NUMBERVALUE($A445),PKRFP1!$A:$L,12,FALSE),"N/A")</f>
        <v>1</v>
      </c>
      <c r="N445" s="88">
        <f t="shared" si="27"/>
        <v>3</v>
      </c>
      <c r="O445" s="94">
        <f>IFERROR(VLOOKUP(_xlfn.NUMBERVALUE($A445),'% Served'!$A:$L,12,FALSE),"N/A")</f>
        <v>1</v>
      </c>
      <c r="P445" s="90">
        <f>INDEX('Need Points'!$T$21:$T$26,IF(Points_Table[[#This Row],[% Served 3yr Average]]="N/A",6,MATCH(Points_Table[[#This Row],[% Served 3yr Average]],'Need Points'!$S$21:$S$26,1)+1))</f>
        <v>5</v>
      </c>
    </row>
    <row r="446" spans="1:16" x14ac:dyDescent="0.25">
      <c r="A446" t="str">
        <f t="shared" si="28"/>
        <v>500308</v>
      </c>
      <c r="B446" s="68" t="s">
        <v>2520</v>
      </c>
      <c r="C446" s="71" t="s">
        <v>1322</v>
      </c>
      <c r="D446" s="69">
        <v>2018</v>
      </c>
      <c r="E446" s="69">
        <v>2</v>
      </c>
      <c r="F446" s="69">
        <v>14</v>
      </c>
      <c r="G446">
        <f>IFERROR(VLOOKUP(_xlfn.NUMBERVALUE($A446),PKRFP1!$A:$I,6,FALSE),"N/A")</f>
        <v>0.157</v>
      </c>
      <c r="H446">
        <f>IFERROR(VLOOKUP(_xlfn.NUMBERVALUE($A446),PKRFP1!$A:$I,5,FALSE),"N/A")</f>
        <v>6</v>
      </c>
      <c r="I446">
        <f>IF(AND(ISNUMBER(Points_Table[[#This Row],[May 2019 NRI]]),ISNUMBER(Points_Table[[#This Row],[2008 NRC]]),OR(H446&lt;=4,G446&gt;=$T$17)),1,0)</f>
        <v>0</v>
      </c>
      <c r="J446">
        <f t="shared" si="25"/>
        <v>0</v>
      </c>
      <c r="K446">
        <f t="shared" si="26"/>
        <v>1</v>
      </c>
      <c r="L446" s="90">
        <f>Points_Table[[#This Row],[Ec Dis Points]]+Points_Table[[#This Row],[ELL Points]]</f>
        <v>1</v>
      </c>
      <c r="M446">
        <f>IFERROR(VLOOKUP(_xlfn.NUMBERVALUE($A446),PKRFP1!$A:$L,12,FALSE),"N/A")</f>
        <v>1</v>
      </c>
      <c r="N446" s="88">
        <f t="shared" si="27"/>
        <v>3</v>
      </c>
      <c r="O446" s="94">
        <f>IFERROR(VLOOKUP(_xlfn.NUMBERVALUE($A446),'% Served'!$A:$L,12,FALSE),"N/A")</f>
        <v>1</v>
      </c>
      <c r="P446" s="90">
        <f>INDEX('Need Points'!$T$21:$T$26,IF(Points_Table[[#This Row],[% Served 3yr Average]]="N/A",6,MATCH(Points_Table[[#This Row],[% Served 3yr Average]],'Need Points'!$S$21:$S$26,1)+1))</f>
        <v>5</v>
      </c>
    </row>
    <row r="447" spans="1:16" x14ac:dyDescent="0.25">
      <c r="A447" t="str">
        <f t="shared" si="28"/>
        <v>500401</v>
      </c>
      <c r="B447" s="68" t="s">
        <v>2521</v>
      </c>
      <c r="C447" s="71" t="s">
        <v>1336</v>
      </c>
      <c r="D447" s="69">
        <v>2018</v>
      </c>
      <c r="E447" s="69">
        <v>7</v>
      </c>
      <c r="F447" s="69">
        <v>29</v>
      </c>
      <c r="G447">
        <f>IFERROR(VLOOKUP(_xlfn.NUMBERVALUE($A447),PKRFP1!$A:$I,6,FALSE),"N/A")</f>
        <v>0.40400000000000003</v>
      </c>
      <c r="H447">
        <f>IFERROR(VLOOKUP(_xlfn.NUMBERVALUE($A447),PKRFP1!$A:$I,5,FALSE),"N/A")</f>
        <v>6</v>
      </c>
      <c r="I447">
        <f>IF(AND(ISNUMBER(Points_Table[[#This Row],[May 2019 NRI]]),ISNUMBER(Points_Table[[#This Row],[2008 NRC]]),OR(H447&lt;=4,G447&gt;=$T$17)),1,0)</f>
        <v>0</v>
      </c>
      <c r="J447">
        <f t="shared" si="25"/>
        <v>1</v>
      </c>
      <c r="K447">
        <f t="shared" si="26"/>
        <v>1</v>
      </c>
      <c r="L447" s="90">
        <f>Points_Table[[#This Row],[Ec Dis Points]]+Points_Table[[#This Row],[ELL Points]]</f>
        <v>2</v>
      </c>
      <c r="M447">
        <f>IFERROR(VLOOKUP(_xlfn.NUMBERVALUE($A447),PKRFP1!$A:$L,12,FALSE),"N/A")</f>
        <v>1</v>
      </c>
      <c r="N447" s="88">
        <f t="shared" si="27"/>
        <v>3</v>
      </c>
      <c r="O447" s="94">
        <f>IFERROR(VLOOKUP(_xlfn.NUMBERVALUE($A447),'% Served'!$A:$L,12,FALSE),"N/A")</f>
        <v>1</v>
      </c>
      <c r="P447" s="90">
        <f>INDEX('Need Points'!$T$21:$T$26,IF(Points_Table[[#This Row],[% Served 3yr Average]]="N/A",6,MATCH(Points_Table[[#This Row],[% Served 3yr Average]],'Need Points'!$S$21:$S$26,1)+1))</f>
        <v>5</v>
      </c>
    </row>
    <row r="448" spans="1:16" x14ac:dyDescent="0.25">
      <c r="A448" t="str">
        <f t="shared" si="28"/>
        <v>500402</v>
      </c>
      <c r="B448" s="68" t="s">
        <v>2522</v>
      </c>
      <c r="C448" s="71" t="s">
        <v>836</v>
      </c>
      <c r="D448" s="69">
        <v>2018</v>
      </c>
      <c r="E448" s="69">
        <v>37</v>
      </c>
      <c r="F448" s="69">
        <v>89</v>
      </c>
      <c r="G448">
        <f>IFERROR(VLOOKUP(_xlfn.NUMBERVALUE($A448),PKRFP1!$A:$I,6,FALSE),"N/A")</f>
        <v>1.1080000000000001</v>
      </c>
      <c r="H448">
        <f>IFERROR(VLOOKUP(_xlfn.NUMBERVALUE($A448),PKRFP1!$A:$I,5,FALSE),"N/A")</f>
        <v>3</v>
      </c>
      <c r="I448">
        <f>IF(AND(ISNUMBER(Points_Table[[#This Row],[May 2019 NRI]]),ISNUMBER(Points_Table[[#This Row],[2008 NRC]]),OR(H448&lt;=4,G448&gt;=$T$17)),1,0)</f>
        <v>1</v>
      </c>
      <c r="J448">
        <f t="shared" si="25"/>
        <v>2</v>
      </c>
      <c r="K448">
        <f t="shared" si="26"/>
        <v>3</v>
      </c>
      <c r="L448" s="90">
        <f>Points_Table[[#This Row],[Ec Dis Points]]+Points_Table[[#This Row],[ELL Points]]</f>
        <v>5</v>
      </c>
      <c r="M448">
        <f>IFERROR(VLOOKUP(_xlfn.NUMBERVALUE($A448),PKRFP1!$A:$L,12,FALSE),"N/A")</f>
        <v>1</v>
      </c>
      <c r="N448" s="88">
        <f t="shared" si="27"/>
        <v>2</v>
      </c>
      <c r="O448" s="94">
        <f>IFERROR(VLOOKUP(_xlfn.NUMBERVALUE($A448),'% Served'!$A:$L,12,FALSE),"N/A")</f>
        <v>1</v>
      </c>
      <c r="P448" s="90">
        <f>INDEX('Need Points'!$T$21:$T$26,IF(Points_Table[[#This Row],[% Served 3yr Average]]="N/A",6,MATCH(Points_Table[[#This Row],[% Served 3yr Average]],'Need Points'!$S$21:$S$26,1)+1))</f>
        <v>5</v>
      </c>
    </row>
    <row r="449" spans="1:16" x14ac:dyDescent="0.25">
      <c r="A449" t="str">
        <f t="shared" si="28"/>
        <v>510101</v>
      </c>
      <c r="B449" s="68" t="s">
        <v>2523</v>
      </c>
      <c r="C449" s="71" t="s">
        <v>761</v>
      </c>
      <c r="D449" s="69">
        <v>2018</v>
      </c>
      <c r="E449" s="69">
        <v>0</v>
      </c>
      <c r="F449" s="69">
        <v>59</v>
      </c>
      <c r="G449">
        <f>IFERROR(VLOOKUP(_xlfn.NUMBERVALUE($A449),PKRFP1!$A:$I,6,FALSE),"N/A")</f>
        <v>5.3079999999999998</v>
      </c>
      <c r="H449">
        <f>IFERROR(VLOOKUP(_xlfn.NUMBERVALUE($A449),PKRFP1!$A:$I,5,FALSE),"N/A")</f>
        <v>4</v>
      </c>
      <c r="I449">
        <f>IF(AND(ISNUMBER(Points_Table[[#This Row],[May 2019 NRI]]),ISNUMBER(Points_Table[[#This Row],[2008 NRC]]),OR(H449&lt;=4,G449&gt;=$T$17)),1,0)</f>
        <v>1</v>
      </c>
      <c r="J449">
        <f t="shared" si="25"/>
        <v>0</v>
      </c>
      <c r="K449">
        <f t="shared" si="26"/>
        <v>2</v>
      </c>
      <c r="L449" s="90">
        <f>Points_Table[[#This Row],[Ec Dis Points]]+Points_Table[[#This Row],[ELL Points]]</f>
        <v>2</v>
      </c>
      <c r="M449">
        <f>IFERROR(VLOOKUP(_xlfn.NUMBERVALUE($A449),PKRFP1!$A:$L,12,FALSE),"N/A")</f>
        <v>1</v>
      </c>
      <c r="N449" s="88">
        <f t="shared" si="27"/>
        <v>2</v>
      </c>
      <c r="O449" s="94">
        <f>IFERROR(VLOOKUP(_xlfn.NUMBERVALUE($A449),'% Served'!$A:$L,12,FALSE),"N/A")</f>
        <v>1</v>
      </c>
      <c r="P449" s="90">
        <f>INDEX('Need Points'!$T$21:$T$26,IF(Points_Table[[#This Row],[% Served 3yr Average]]="N/A",6,MATCH(Points_Table[[#This Row],[% Served 3yr Average]],'Need Points'!$S$21:$S$26,1)+1))</f>
        <v>5</v>
      </c>
    </row>
    <row r="450" spans="1:16" x14ac:dyDescent="0.25">
      <c r="A450" t="str">
        <f t="shared" si="28"/>
        <v>510201</v>
      </c>
      <c r="B450" s="68" t="s">
        <v>2524</v>
      </c>
      <c r="C450" s="71" t="s">
        <v>781</v>
      </c>
      <c r="D450" s="69">
        <v>2018</v>
      </c>
      <c r="E450" s="69">
        <v>0</v>
      </c>
      <c r="F450" s="69">
        <v>45</v>
      </c>
      <c r="G450">
        <f>IFERROR(VLOOKUP(_xlfn.NUMBERVALUE($A450),PKRFP1!$A:$I,6,FALSE),"N/A")</f>
        <v>2.2669999999999999</v>
      </c>
      <c r="H450">
        <f>IFERROR(VLOOKUP(_xlfn.NUMBERVALUE($A450),PKRFP1!$A:$I,5,FALSE),"N/A")</f>
        <v>5</v>
      </c>
      <c r="I450">
        <f>IF(AND(ISNUMBER(Points_Table[[#This Row],[May 2019 NRI]]),ISNUMBER(Points_Table[[#This Row],[2008 NRC]]),OR(H450&lt;=4,G450&gt;=$T$17)),1,0)</f>
        <v>1</v>
      </c>
      <c r="J450">
        <f t="shared" si="25"/>
        <v>0</v>
      </c>
      <c r="K450">
        <f t="shared" si="26"/>
        <v>1</v>
      </c>
      <c r="L450" s="90">
        <f>Points_Table[[#This Row],[Ec Dis Points]]+Points_Table[[#This Row],[ELL Points]]</f>
        <v>1</v>
      </c>
      <c r="M450">
        <f>IFERROR(VLOOKUP(_xlfn.NUMBERVALUE($A450),PKRFP1!$A:$L,12,FALSE),"N/A")</f>
        <v>1</v>
      </c>
      <c r="N450" s="88">
        <f t="shared" si="27"/>
        <v>2</v>
      </c>
      <c r="O450" s="94">
        <f>IFERROR(VLOOKUP(_xlfn.NUMBERVALUE($A450),'% Served'!$A:$L,12,FALSE),"N/A")</f>
        <v>1</v>
      </c>
      <c r="P450" s="90">
        <f>INDEX('Need Points'!$T$21:$T$26,IF(Points_Table[[#This Row],[% Served 3yr Average]]="N/A",6,MATCH(Points_Table[[#This Row],[% Served 3yr Average]],'Need Points'!$S$21:$S$26,1)+1))</f>
        <v>5</v>
      </c>
    </row>
    <row r="451" spans="1:16" x14ac:dyDescent="0.25">
      <c r="A451" t="str">
        <f t="shared" si="28"/>
        <v>510401</v>
      </c>
      <c r="B451" s="68" t="s">
        <v>2525</v>
      </c>
      <c r="C451" s="71" t="s">
        <v>805</v>
      </c>
      <c r="D451" s="69">
        <v>2018</v>
      </c>
      <c r="E451" s="69">
        <v>0</v>
      </c>
      <c r="F451" s="69">
        <v>74</v>
      </c>
      <c r="G451">
        <f>IFERROR(VLOOKUP(_xlfn.NUMBERVALUE($A451),PKRFP1!$A:$I,6,FALSE),"N/A")</f>
        <v>2.0449999999999999</v>
      </c>
      <c r="H451">
        <f>IFERROR(VLOOKUP(_xlfn.NUMBERVALUE($A451),PKRFP1!$A:$I,5,FALSE),"N/A")</f>
        <v>4</v>
      </c>
      <c r="I451">
        <f>IF(AND(ISNUMBER(Points_Table[[#This Row],[May 2019 NRI]]),ISNUMBER(Points_Table[[#This Row],[2008 NRC]]),OR(H451&lt;=4,G451&gt;=$T$17)),1,0)</f>
        <v>1</v>
      </c>
      <c r="J451">
        <f t="shared" ref="J451:J514" si="29">INDEX($T$5:$T$8,MATCH(E451,$S$5:$S$8,1)+1)</f>
        <v>0</v>
      </c>
      <c r="K451">
        <f t="shared" ref="K451:K514" si="30">INDEX($T$12:$T$15,MATCH(F451,$S$12:$S$15,1)+1)</f>
        <v>2</v>
      </c>
      <c r="L451" s="90">
        <f>Points_Table[[#This Row],[Ec Dis Points]]+Points_Table[[#This Row],[ELL Points]]</f>
        <v>2</v>
      </c>
      <c r="M451">
        <f>IFERROR(VLOOKUP(_xlfn.NUMBERVALUE($A451),PKRFP1!$A:$L,12,FALSE),"N/A")</f>
        <v>1</v>
      </c>
      <c r="N451" s="88">
        <f t="shared" si="27"/>
        <v>2</v>
      </c>
      <c r="O451" s="94">
        <f>IFERROR(VLOOKUP(_xlfn.NUMBERVALUE($A451),'% Served'!$A:$L,12,FALSE),"N/A")</f>
        <v>0.84</v>
      </c>
      <c r="P451" s="90">
        <f>INDEX('Need Points'!$T$21:$T$26,IF(Points_Table[[#This Row],[% Served 3yr Average]]="N/A",6,MATCH(Points_Table[[#This Row],[% Served 3yr Average]],'Need Points'!$S$21:$S$26,1)+1))</f>
        <v>1</v>
      </c>
    </row>
    <row r="452" spans="1:16" x14ac:dyDescent="0.25">
      <c r="A452" t="str">
        <f t="shared" si="28"/>
        <v>510501</v>
      </c>
      <c r="B452" s="68" t="s">
        <v>2526</v>
      </c>
      <c r="C452" s="71" t="s">
        <v>810</v>
      </c>
      <c r="D452" s="69">
        <v>2018</v>
      </c>
      <c r="E452" s="69">
        <v>0</v>
      </c>
      <c r="F452" s="69">
        <v>41</v>
      </c>
      <c r="G452">
        <f>IFERROR(VLOOKUP(_xlfn.NUMBERVALUE($A452),PKRFP1!$A:$I,6,FALSE),"N/A")</f>
        <v>1.1990000000000001</v>
      </c>
      <c r="H452">
        <f>IFERROR(VLOOKUP(_xlfn.NUMBERVALUE($A452),PKRFP1!$A:$I,5,FALSE),"N/A")</f>
        <v>5</v>
      </c>
      <c r="I452">
        <f>IF(AND(ISNUMBER(Points_Table[[#This Row],[May 2019 NRI]]),ISNUMBER(Points_Table[[#This Row],[2008 NRC]]),OR(H452&lt;=4,G452&gt;=$T$17)),1,0)</f>
        <v>1</v>
      </c>
      <c r="J452">
        <f t="shared" si="29"/>
        <v>0</v>
      </c>
      <c r="K452">
        <f t="shared" si="30"/>
        <v>1</v>
      </c>
      <c r="L452" s="90">
        <f>Points_Table[[#This Row],[Ec Dis Points]]+Points_Table[[#This Row],[ELL Points]]</f>
        <v>1</v>
      </c>
      <c r="M452">
        <f>IFERROR(VLOOKUP(_xlfn.NUMBERVALUE($A452),PKRFP1!$A:$L,12,FALSE),"N/A")</f>
        <v>1</v>
      </c>
      <c r="N452" s="88">
        <f t="shared" ref="N452:N515" si="31">IF(AND(M452=0,I452=1),1,IF(I452=1,2,3))</f>
        <v>2</v>
      </c>
      <c r="O452" s="94">
        <f>IFERROR(VLOOKUP(_xlfn.NUMBERVALUE($A452),'% Served'!$A:$L,12,FALSE),"N/A")</f>
        <v>0.96666666666666667</v>
      </c>
      <c r="P452" s="90">
        <f>INDEX('Need Points'!$T$21:$T$26,IF(Points_Table[[#This Row],[% Served 3yr Average]]="N/A",6,MATCH(Points_Table[[#This Row],[% Served 3yr Average]],'Need Points'!$S$21:$S$26,1)+1))</f>
        <v>5</v>
      </c>
    </row>
    <row r="453" spans="1:16" x14ac:dyDescent="0.25">
      <c r="A453" t="str">
        <f t="shared" si="28"/>
        <v>511101</v>
      </c>
      <c r="B453" s="68" t="s">
        <v>2527</v>
      </c>
      <c r="C453" s="71" t="s">
        <v>882</v>
      </c>
      <c r="D453" s="69">
        <v>2018</v>
      </c>
      <c r="E453" s="69">
        <v>1</v>
      </c>
      <c r="F453" s="69">
        <v>66</v>
      </c>
      <c r="G453">
        <f>IFERROR(VLOOKUP(_xlfn.NUMBERVALUE($A453),PKRFP1!$A:$I,6,FALSE),"N/A")</f>
        <v>4.1470000000000002</v>
      </c>
      <c r="H453">
        <f>IFERROR(VLOOKUP(_xlfn.NUMBERVALUE($A453),PKRFP1!$A:$I,5,FALSE),"N/A")</f>
        <v>4</v>
      </c>
      <c r="I453">
        <f>IF(AND(ISNUMBER(Points_Table[[#This Row],[May 2019 NRI]]),ISNUMBER(Points_Table[[#This Row],[2008 NRC]]),OR(H453&lt;=4,G453&gt;=$T$17)),1,0)</f>
        <v>1</v>
      </c>
      <c r="J453">
        <f t="shared" si="29"/>
        <v>0</v>
      </c>
      <c r="K453">
        <f t="shared" si="30"/>
        <v>2</v>
      </c>
      <c r="L453" s="90">
        <f>Points_Table[[#This Row],[Ec Dis Points]]+Points_Table[[#This Row],[ELL Points]]</f>
        <v>2</v>
      </c>
      <c r="M453">
        <f>IFERROR(VLOOKUP(_xlfn.NUMBERVALUE($A453),PKRFP1!$A:$L,12,FALSE),"N/A")</f>
        <v>1</v>
      </c>
      <c r="N453" s="88">
        <f t="shared" si="31"/>
        <v>2</v>
      </c>
      <c r="O453" s="94">
        <f>IFERROR(VLOOKUP(_xlfn.NUMBERVALUE($A453),'% Served'!$A:$L,12,FALSE),"N/A")</f>
        <v>1</v>
      </c>
      <c r="P453" s="90">
        <f>INDEX('Need Points'!$T$21:$T$26,IF(Points_Table[[#This Row],[% Served 3yr Average]]="N/A",6,MATCH(Points_Table[[#This Row],[% Served 3yr Average]],'Need Points'!$S$21:$S$26,1)+1))</f>
        <v>5</v>
      </c>
    </row>
    <row r="454" spans="1:16" x14ac:dyDescent="0.25">
      <c r="A454" t="str">
        <f t="shared" si="28"/>
        <v>511201</v>
      </c>
      <c r="B454" s="68" t="s">
        <v>2528</v>
      </c>
      <c r="C454" s="71" t="s">
        <v>893</v>
      </c>
      <c r="D454" s="69">
        <v>2018</v>
      </c>
      <c r="E454" s="69">
        <v>0</v>
      </c>
      <c r="F454" s="69">
        <v>56</v>
      </c>
      <c r="G454">
        <f>IFERROR(VLOOKUP(_xlfn.NUMBERVALUE($A454),PKRFP1!$A:$I,6,FALSE),"N/A")</f>
        <v>2.0779999999999998</v>
      </c>
      <c r="H454">
        <f>IFERROR(VLOOKUP(_xlfn.NUMBERVALUE($A454),PKRFP1!$A:$I,5,FALSE),"N/A")</f>
        <v>4</v>
      </c>
      <c r="I454">
        <f>IF(AND(ISNUMBER(Points_Table[[#This Row],[May 2019 NRI]]),ISNUMBER(Points_Table[[#This Row],[2008 NRC]]),OR(H454&lt;=4,G454&gt;=$T$17)),1,0)</f>
        <v>1</v>
      </c>
      <c r="J454">
        <f t="shared" si="29"/>
        <v>0</v>
      </c>
      <c r="K454">
        <f t="shared" si="30"/>
        <v>2</v>
      </c>
      <c r="L454" s="90">
        <f>Points_Table[[#This Row],[Ec Dis Points]]+Points_Table[[#This Row],[ELL Points]]</f>
        <v>2</v>
      </c>
      <c r="M454">
        <f>IFERROR(VLOOKUP(_xlfn.NUMBERVALUE($A454),PKRFP1!$A:$L,12,FALSE),"N/A")</f>
        <v>1</v>
      </c>
      <c r="N454" s="88">
        <f t="shared" si="31"/>
        <v>2</v>
      </c>
      <c r="O454" s="94">
        <f>IFERROR(VLOOKUP(_xlfn.NUMBERVALUE($A454),'% Served'!$A:$L,12,FALSE),"N/A")</f>
        <v>0.92592592592592593</v>
      </c>
      <c r="P454" s="90">
        <f>INDEX('Need Points'!$T$21:$T$26,IF(Points_Table[[#This Row],[% Served 3yr Average]]="N/A",6,MATCH(Points_Table[[#This Row],[% Served 3yr Average]],'Need Points'!$S$21:$S$26,1)+1))</f>
        <v>3</v>
      </c>
    </row>
    <row r="455" spans="1:16" x14ac:dyDescent="0.25">
      <c r="A455" t="str">
        <f t="shared" si="28"/>
        <v>511301</v>
      </c>
      <c r="B455" s="68" t="s">
        <v>2529</v>
      </c>
      <c r="C455" s="71" t="s">
        <v>903</v>
      </c>
      <c r="D455" s="69">
        <v>2018</v>
      </c>
      <c r="E455" s="69">
        <v>0</v>
      </c>
      <c r="F455" s="69">
        <v>63</v>
      </c>
      <c r="G455">
        <f>IFERROR(VLOOKUP(_xlfn.NUMBERVALUE($A455),PKRFP1!$A:$I,6,FALSE),"N/A")</f>
        <v>4.1100000000000003</v>
      </c>
      <c r="H455">
        <f>IFERROR(VLOOKUP(_xlfn.NUMBERVALUE($A455),PKRFP1!$A:$I,5,FALSE),"N/A")</f>
        <v>4</v>
      </c>
      <c r="I455">
        <f>IF(AND(ISNUMBER(Points_Table[[#This Row],[May 2019 NRI]]),ISNUMBER(Points_Table[[#This Row],[2008 NRC]]),OR(H455&lt;=4,G455&gt;=$T$17)),1,0)</f>
        <v>1</v>
      </c>
      <c r="J455">
        <f t="shared" si="29"/>
        <v>0</v>
      </c>
      <c r="K455">
        <f t="shared" si="30"/>
        <v>2</v>
      </c>
      <c r="L455" s="90">
        <f>Points_Table[[#This Row],[Ec Dis Points]]+Points_Table[[#This Row],[ELL Points]]</f>
        <v>2</v>
      </c>
      <c r="M455">
        <f>IFERROR(VLOOKUP(_xlfn.NUMBERVALUE($A455),PKRFP1!$A:$L,12,FALSE),"N/A")</f>
        <v>1</v>
      </c>
      <c r="N455" s="88">
        <f t="shared" si="31"/>
        <v>2</v>
      </c>
      <c r="O455" s="94">
        <f>IFERROR(VLOOKUP(_xlfn.NUMBERVALUE($A455),'% Served'!$A:$L,12,FALSE),"N/A")</f>
        <v>0.91228070175438603</v>
      </c>
      <c r="P455" s="90">
        <f>INDEX('Need Points'!$T$21:$T$26,IF(Points_Table[[#This Row],[% Served 3yr Average]]="N/A",6,MATCH(Points_Table[[#This Row],[% Served 3yr Average]],'Need Points'!$S$21:$S$26,1)+1))</f>
        <v>3</v>
      </c>
    </row>
    <row r="456" spans="1:16" x14ac:dyDescent="0.25">
      <c r="A456" t="str">
        <f t="shared" ref="A456:A519" si="32">LEFT(B456,6)</f>
        <v>511602</v>
      </c>
      <c r="B456" s="68" t="s">
        <v>2530</v>
      </c>
      <c r="C456" s="71" t="s">
        <v>940</v>
      </c>
      <c r="D456" s="69">
        <v>2018</v>
      </c>
      <c r="E456" s="69">
        <v>2</v>
      </c>
      <c r="F456" s="69">
        <v>47</v>
      </c>
      <c r="G456">
        <f>IFERROR(VLOOKUP(_xlfn.NUMBERVALUE($A456),PKRFP1!$A:$I,6,FALSE),"N/A")</f>
        <v>3.1680000000000001</v>
      </c>
      <c r="H456">
        <f>IFERROR(VLOOKUP(_xlfn.NUMBERVALUE($A456),PKRFP1!$A:$I,5,FALSE),"N/A")</f>
        <v>4</v>
      </c>
      <c r="I456">
        <f>IF(AND(ISNUMBER(Points_Table[[#This Row],[May 2019 NRI]]),ISNUMBER(Points_Table[[#This Row],[2008 NRC]]),OR(H456&lt;=4,G456&gt;=$T$17)),1,0)</f>
        <v>1</v>
      </c>
      <c r="J456">
        <f t="shared" si="29"/>
        <v>0</v>
      </c>
      <c r="K456">
        <f t="shared" si="30"/>
        <v>1</v>
      </c>
      <c r="L456" s="90">
        <f>Points_Table[[#This Row],[Ec Dis Points]]+Points_Table[[#This Row],[ELL Points]]</f>
        <v>1</v>
      </c>
      <c r="M456">
        <f>IFERROR(VLOOKUP(_xlfn.NUMBERVALUE($A456),PKRFP1!$A:$L,12,FALSE),"N/A")</f>
        <v>1</v>
      </c>
      <c r="N456" s="88">
        <f t="shared" si="31"/>
        <v>2</v>
      </c>
      <c r="O456" s="94">
        <f>IFERROR(VLOOKUP(_xlfn.NUMBERVALUE($A456),'% Served'!$A:$L,12,FALSE),"N/A")</f>
        <v>1</v>
      </c>
      <c r="P456" s="90">
        <f>INDEX('Need Points'!$T$21:$T$26,IF(Points_Table[[#This Row],[% Served 3yr Average]]="N/A",6,MATCH(Points_Table[[#This Row],[% Served 3yr Average]],'Need Points'!$S$21:$S$26,1)+1))</f>
        <v>5</v>
      </c>
    </row>
    <row r="457" spans="1:16" x14ac:dyDescent="0.25">
      <c r="A457" t="str">
        <f t="shared" si="32"/>
        <v>511901</v>
      </c>
      <c r="B457" s="68" t="s">
        <v>2531</v>
      </c>
      <c r="C457" s="71" t="s">
        <v>953</v>
      </c>
      <c r="D457" s="69">
        <v>2018</v>
      </c>
      <c r="E457" s="69">
        <v>0</v>
      </c>
      <c r="F457" s="69">
        <v>45</v>
      </c>
      <c r="G457">
        <f>IFERROR(VLOOKUP(_xlfn.NUMBERVALUE($A457),PKRFP1!$A:$I,6,FALSE),"N/A")</f>
        <v>3.0259999999999998</v>
      </c>
      <c r="H457">
        <f>IFERROR(VLOOKUP(_xlfn.NUMBERVALUE($A457),PKRFP1!$A:$I,5,FALSE),"N/A")</f>
        <v>5</v>
      </c>
      <c r="I457">
        <f>IF(AND(ISNUMBER(Points_Table[[#This Row],[May 2019 NRI]]),ISNUMBER(Points_Table[[#This Row],[2008 NRC]]),OR(H457&lt;=4,G457&gt;=$T$17)),1,0)</f>
        <v>1</v>
      </c>
      <c r="J457">
        <f t="shared" si="29"/>
        <v>0</v>
      </c>
      <c r="K457">
        <f t="shared" si="30"/>
        <v>1</v>
      </c>
      <c r="L457" s="90">
        <f>Points_Table[[#This Row],[Ec Dis Points]]+Points_Table[[#This Row],[ELL Points]]</f>
        <v>1</v>
      </c>
      <c r="M457">
        <f>IFERROR(VLOOKUP(_xlfn.NUMBERVALUE($A457),PKRFP1!$A:$L,12,FALSE),"N/A")</f>
        <v>1</v>
      </c>
      <c r="N457" s="88">
        <f t="shared" si="31"/>
        <v>2</v>
      </c>
      <c r="O457" s="94">
        <f>IFERROR(VLOOKUP(_xlfn.NUMBERVALUE($A457),'% Served'!$A:$L,12,FALSE),"N/A")</f>
        <v>1</v>
      </c>
      <c r="P457" s="90">
        <f>INDEX('Need Points'!$T$21:$T$26,IF(Points_Table[[#This Row],[% Served 3yr Average]]="N/A",6,MATCH(Points_Table[[#This Row],[% Served 3yr Average]],'Need Points'!$S$21:$S$26,1)+1))</f>
        <v>5</v>
      </c>
    </row>
    <row r="458" spans="1:16" x14ac:dyDescent="0.25">
      <c r="A458" t="str">
        <f t="shared" si="32"/>
        <v>512001</v>
      </c>
      <c r="B458" s="68" t="s">
        <v>2532</v>
      </c>
      <c r="C458" s="71" t="s">
        <v>960</v>
      </c>
      <c r="D458" s="69">
        <v>2018</v>
      </c>
      <c r="E458" s="69">
        <v>0</v>
      </c>
      <c r="F458" s="69">
        <v>62</v>
      </c>
      <c r="G458">
        <f>IFERROR(VLOOKUP(_xlfn.NUMBERVALUE($A458),PKRFP1!$A:$I,6,FALSE),"N/A")</f>
        <v>3.0670000000000002</v>
      </c>
      <c r="H458">
        <f>IFERROR(VLOOKUP(_xlfn.NUMBERVALUE($A458),PKRFP1!$A:$I,5,FALSE),"N/A")</f>
        <v>4</v>
      </c>
      <c r="I458">
        <f>IF(AND(ISNUMBER(Points_Table[[#This Row],[May 2019 NRI]]),ISNUMBER(Points_Table[[#This Row],[2008 NRC]]),OR(H458&lt;=4,G458&gt;=$T$17)),1,0)</f>
        <v>1</v>
      </c>
      <c r="J458">
        <f t="shared" si="29"/>
        <v>0</v>
      </c>
      <c r="K458">
        <f t="shared" si="30"/>
        <v>2</v>
      </c>
      <c r="L458" s="90">
        <f>Points_Table[[#This Row],[Ec Dis Points]]+Points_Table[[#This Row],[ELL Points]]</f>
        <v>2</v>
      </c>
      <c r="M458">
        <f>IFERROR(VLOOKUP(_xlfn.NUMBERVALUE($A458),PKRFP1!$A:$L,12,FALSE),"N/A")</f>
        <v>1</v>
      </c>
      <c r="N458" s="88">
        <f t="shared" si="31"/>
        <v>2</v>
      </c>
      <c r="O458" s="94">
        <f>IFERROR(VLOOKUP(_xlfn.NUMBERVALUE($A458),'% Served'!$A:$L,12,FALSE),"N/A")</f>
        <v>1</v>
      </c>
      <c r="P458" s="90">
        <f>INDEX('Need Points'!$T$21:$T$26,IF(Points_Table[[#This Row],[% Served 3yr Average]]="N/A",6,MATCH(Points_Table[[#This Row],[% Served 3yr Average]],'Need Points'!$S$21:$S$26,1)+1))</f>
        <v>5</v>
      </c>
    </row>
    <row r="459" spans="1:16" x14ac:dyDescent="0.25">
      <c r="A459" t="str">
        <f t="shared" si="32"/>
        <v>512101</v>
      </c>
      <c r="B459" s="68" t="s">
        <v>2533</v>
      </c>
      <c r="C459" s="71" t="s">
        <v>974</v>
      </c>
      <c r="D459" s="69">
        <v>2018</v>
      </c>
      <c r="E459" s="69">
        <v>0</v>
      </c>
      <c r="F459" s="69">
        <v>65</v>
      </c>
      <c r="G459">
        <f>IFERROR(VLOOKUP(_xlfn.NUMBERVALUE($A459),PKRFP1!$A:$I,6,FALSE),"N/A")</f>
        <v>2.371</v>
      </c>
      <c r="H459">
        <f>IFERROR(VLOOKUP(_xlfn.NUMBERVALUE($A459),PKRFP1!$A:$I,5,FALSE),"N/A")</f>
        <v>4</v>
      </c>
      <c r="I459">
        <f>IF(AND(ISNUMBER(Points_Table[[#This Row],[May 2019 NRI]]),ISNUMBER(Points_Table[[#This Row],[2008 NRC]]),OR(H459&lt;=4,G459&gt;=$T$17)),1,0)</f>
        <v>1</v>
      </c>
      <c r="J459">
        <f t="shared" si="29"/>
        <v>0</v>
      </c>
      <c r="K459">
        <f t="shared" si="30"/>
        <v>2</v>
      </c>
      <c r="L459" s="90">
        <f>Points_Table[[#This Row],[Ec Dis Points]]+Points_Table[[#This Row],[ELL Points]]</f>
        <v>2</v>
      </c>
      <c r="M459">
        <f>IFERROR(VLOOKUP(_xlfn.NUMBERVALUE($A459),PKRFP1!$A:$L,12,FALSE),"N/A")</f>
        <v>1</v>
      </c>
      <c r="N459" s="88">
        <f t="shared" si="31"/>
        <v>2</v>
      </c>
      <c r="O459" s="94">
        <f>IFERROR(VLOOKUP(_xlfn.NUMBERVALUE($A459),'% Served'!$A:$L,12,FALSE),"N/A")</f>
        <v>0.96666666666666667</v>
      </c>
      <c r="P459" s="90">
        <f>INDEX('Need Points'!$T$21:$T$26,IF(Points_Table[[#This Row],[% Served 3yr Average]]="N/A",6,MATCH(Points_Table[[#This Row],[% Served 3yr Average]],'Need Points'!$S$21:$S$26,1)+1))</f>
        <v>5</v>
      </c>
    </row>
    <row r="460" spans="1:16" x14ac:dyDescent="0.25">
      <c r="A460" t="str">
        <f t="shared" si="32"/>
        <v>512201</v>
      </c>
      <c r="B460" s="68" t="s">
        <v>2534</v>
      </c>
      <c r="C460" s="71" t="s">
        <v>997</v>
      </c>
      <c r="D460" s="69">
        <v>2018</v>
      </c>
      <c r="E460" s="69">
        <v>0</v>
      </c>
      <c r="F460" s="69">
        <v>60</v>
      </c>
      <c r="G460">
        <f>IFERROR(VLOOKUP(_xlfn.NUMBERVALUE($A460),PKRFP1!$A:$I,6,FALSE),"N/A")</f>
        <v>3.843</v>
      </c>
      <c r="H460">
        <f>IFERROR(VLOOKUP(_xlfn.NUMBERVALUE($A460),PKRFP1!$A:$I,5,FALSE),"N/A")</f>
        <v>4</v>
      </c>
      <c r="I460">
        <f>IF(AND(ISNUMBER(Points_Table[[#This Row],[May 2019 NRI]]),ISNUMBER(Points_Table[[#This Row],[2008 NRC]]),OR(H460&lt;=4,G460&gt;=$T$17)),1,0)</f>
        <v>1</v>
      </c>
      <c r="J460">
        <f t="shared" si="29"/>
        <v>0</v>
      </c>
      <c r="K460">
        <f t="shared" si="30"/>
        <v>2</v>
      </c>
      <c r="L460" s="90">
        <f>Points_Table[[#This Row],[Ec Dis Points]]+Points_Table[[#This Row],[ELL Points]]</f>
        <v>2</v>
      </c>
      <c r="M460">
        <f>IFERROR(VLOOKUP(_xlfn.NUMBERVALUE($A460),PKRFP1!$A:$L,12,FALSE),"N/A")</f>
        <v>1</v>
      </c>
      <c r="N460" s="88">
        <f t="shared" si="31"/>
        <v>2</v>
      </c>
      <c r="O460" s="94">
        <f>IFERROR(VLOOKUP(_xlfn.NUMBERVALUE($A460),'% Served'!$A:$L,12,FALSE),"N/A")</f>
        <v>1</v>
      </c>
      <c r="P460" s="90">
        <f>INDEX('Need Points'!$T$21:$T$26,IF(Points_Table[[#This Row],[% Served 3yr Average]]="N/A",6,MATCH(Points_Table[[#This Row],[% Served 3yr Average]],'Need Points'!$S$21:$S$26,1)+1))</f>
        <v>5</v>
      </c>
    </row>
    <row r="461" spans="1:16" x14ac:dyDescent="0.25">
      <c r="A461" t="str">
        <f t="shared" si="32"/>
        <v>512300</v>
      </c>
      <c r="B461" s="68" t="s">
        <v>2535</v>
      </c>
      <c r="C461" s="71" t="s">
        <v>1001</v>
      </c>
      <c r="D461" s="69">
        <v>2018</v>
      </c>
      <c r="E461" s="69">
        <v>0</v>
      </c>
      <c r="F461" s="69">
        <v>60</v>
      </c>
      <c r="G461">
        <f>IFERROR(VLOOKUP(_xlfn.NUMBERVALUE($A461),PKRFP1!$A:$I,6,FALSE),"N/A")</f>
        <v>2.8580000000000001</v>
      </c>
      <c r="H461">
        <f>IFERROR(VLOOKUP(_xlfn.NUMBERVALUE($A461),PKRFP1!$A:$I,5,FALSE),"N/A")</f>
        <v>4</v>
      </c>
      <c r="I461">
        <f>IF(AND(ISNUMBER(Points_Table[[#This Row],[May 2019 NRI]]),ISNUMBER(Points_Table[[#This Row],[2008 NRC]]),OR(H461&lt;=4,G461&gt;=$T$17)),1,0)</f>
        <v>1</v>
      </c>
      <c r="J461">
        <f t="shared" si="29"/>
        <v>0</v>
      </c>
      <c r="K461">
        <f t="shared" si="30"/>
        <v>2</v>
      </c>
      <c r="L461" s="90">
        <f>Points_Table[[#This Row],[Ec Dis Points]]+Points_Table[[#This Row],[ELL Points]]</f>
        <v>2</v>
      </c>
      <c r="M461">
        <f>IFERROR(VLOOKUP(_xlfn.NUMBERVALUE($A461),PKRFP1!$A:$L,12,FALSE),"N/A")</f>
        <v>1</v>
      </c>
      <c r="N461" s="88">
        <f t="shared" si="31"/>
        <v>2</v>
      </c>
      <c r="O461" s="94">
        <f>IFERROR(VLOOKUP(_xlfn.NUMBERVALUE($A461),'% Served'!$A:$L,12,FALSE),"N/A")</f>
        <v>1</v>
      </c>
      <c r="P461" s="90">
        <f>INDEX('Need Points'!$T$21:$T$26,IF(Points_Table[[#This Row],[% Served 3yr Average]]="N/A",6,MATCH(Points_Table[[#This Row],[% Served 3yr Average]],'Need Points'!$S$21:$S$26,1)+1))</f>
        <v>5</v>
      </c>
    </row>
    <row r="462" spans="1:16" x14ac:dyDescent="0.25">
      <c r="A462" t="str">
        <f t="shared" si="32"/>
        <v>512404</v>
      </c>
      <c r="B462" s="68" t="s">
        <v>2536</v>
      </c>
      <c r="C462" s="71" t="s">
        <v>904</v>
      </c>
      <c r="D462" s="69">
        <v>2018</v>
      </c>
      <c r="E462" s="69">
        <v>0</v>
      </c>
      <c r="F462" s="69">
        <v>52</v>
      </c>
      <c r="G462">
        <f>IFERROR(VLOOKUP(_xlfn.NUMBERVALUE($A462),PKRFP1!$A:$I,6,FALSE),"N/A")</f>
        <v>3.722</v>
      </c>
      <c r="H462">
        <f>IFERROR(VLOOKUP(_xlfn.NUMBERVALUE($A462),PKRFP1!$A:$I,5,FALSE),"N/A")</f>
        <v>4</v>
      </c>
      <c r="I462">
        <f>IF(AND(ISNUMBER(Points_Table[[#This Row],[May 2019 NRI]]),ISNUMBER(Points_Table[[#This Row],[2008 NRC]]),OR(H462&lt;=4,G462&gt;=$T$17)),1,0)</f>
        <v>1</v>
      </c>
      <c r="J462">
        <f t="shared" si="29"/>
        <v>0</v>
      </c>
      <c r="K462">
        <f t="shared" si="30"/>
        <v>2</v>
      </c>
      <c r="L462" s="90">
        <f>Points_Table[[#This Row],[Ec Dis Points]]+Points_Table[[#This Row],[ELL Points]]</f>
        <v>2</v>
      </c>
      <c r="M462">
        <f>IFERROR(VLOOKUP(_xlfn.NUMBERVALUE($A462),PKRFP1!$A:$L,12,FALSE),"N/A")</f>
        <v>1</v>
      </c>
      <c r="N462" s="88">
        <f t="shared" si="31"/>
        <v>2</v>
      </c>
      <c r="O462" s="94">
        <f>IFERROR(VLOOKUP(_xlfn.NUMBERVALUE($A462),'% Served'!$A:$L,12,FALSE),"N/A")</f>
        <v>1</v>
      </c>
      <c r="P462" s="90">
        <f>INDEX('Need Points'!$T$21:$T$26,IF(Points_Table[[#This Row],[% Served 3yr Average]]="N/A",6,MATCH(Points_Table[[#This Row],[% Served 3yr Average]],'Need Points'!$S$21:$S$26,1)+1))</f>
        <v>5</v>
      </c>
    </row>
    <row r="463" spans="1:16" x14ac:dyDescent="0.25">
      <c r="A463" t="str">
        <f t="shared" si="32"/>
        <v>512501</v>
      </c>
      <c r="B463" s="68" t="s">
        <v>2537</v>
      </c>
      <c r="C463" s="71" t="s">
        <v>1015</v>
      </c>
      <c r="D463" s="69">
        <v>2018</v>
      </c>
      <c r="E463" s="69">
        <v>0</v>
      </c>
      <c r="F463" s="69">
        <v>46</v>
      </c>
      <c r="G463">
        <f>IFERROR(VLOOKUP(_xlfn.NUMBERVALUE($A463),PKRFP1!$A:$I,6,FALSE),"N/A")</f>
        <v>2.4009999999999998</v>
      </c>
      <c r="H463">
        <f>IFERROR(VLOOKUP(_xlfn.NUMBERVALUE($A463),PKRFP1!$A:$I,5,FALSE),"N/A")</f>
        <v>4</v>
      </c>
      <c r="I463">
        <f>IF(AND(ISNUMBER(Points_Table[[#This Row],[May 2019 NRI]]),ISNUMBER(Points_Table[[#This Row],[2008 NRC]]),OR(H463&lt;=4,G463&gt;=$T$17)),1,0)</f>
        <v>1</v>
      </c>
      <c r="J463">
        <f t="shared" si="29"/>
        <v>0</v>
      </c>
      <c r="K463">
        <f t="shared" si="30"/>
        <v>1</v>
      </c>
      <c r="L463" s="90">
        <f>Points_Table[[#This Row],[Ec Dis Points]]+Points_Table[[#This Row],[ELL Points]]</f>
        <v>1</v>
      </c>
      <c r="M463">
        <f>IFERROR(VLOOKUP(_xlfn.NUMBERVALUE($A463),PKRFP1!$A:$L,12,FALSE),"N/A")</f>
        <v>1</v>
      </c>
      <c r="N463" s="88">
        <f t="shared" si="31"/>
        <v>2</v>
      </c>
      <c r="O463" s="94">
        <f>IFERROR(VLOOKUP(_xlfn.NUMBERVALUE($A463),'% Served'!$A:$L,12,FALSE),"N/A")</f>
        <v>0.9</v>
      </c>
      <c r="P463" s="90">
        <f>INDEX('Need Points'!$T$21:$T$26,IF(Points_Table[[#This Row],[% Served 3yr Average]]="N/A",6,MATCH(Points_Table[[#This Row],[% Served 3yr Average]],'Need Points'!$S$21:$S$26,1)+1))</f>
        <v>3</v>
      </c>
    </row>
    <row r="464" spans="1:16" x14ac:dyDescent="0.25">
      <c r="A464" t="str">
        <f t="shared" si="32"/>
        <v>512902</v>
      </c>
      <c r="B464" s="68" t="s">
        <v>2538</v>
      </c>
      <c r="C464" s="71" t="s">
        <v>1033</v>
      </c>
      <c r="D464" s="69">
        <v>2018</v>
      </c>
      <c r="E464" s="69">
        <v>1</v>
      </c>
      <c r="F464" s="69">
        <v>39</v>
      </c>
      <c r="G464">
        <f>IFERROR(VLOOKUP(_xlfn.NUMBERVALUE($A464),PKRFP1!$A:$I,6,FALSE),"N/A")</f>
        <v>1.86</v>
      </c>
      <c r="H464">
        <f>IFERROR(VLOOKUP(_xlfn.NUMBERVALUE($A464),PKRFP1!$A:$I,5,FALSE),"N/A")</f>
        <v>5</v>
      </c>
      <c r="I464">
        <f>IF(AND(ISNUMBER(Points_Table[[#This Row],[May 2019 NRI]]),ISNUMBER(Points_Table[[#This Row],[2008 NRC]]),OR(H464&lt;=4,G464&gt;=$T$17)),1,0)</f>
        <v>1</v>
      </c>
      <c r="J464">
        <f t="shared" si="29"/>
        <v>0</v>
      </c>
      <c r="K464">
        <f t="shared" si="30"/>
        <v>1</v>
      </c>
      <c r="L464" s="90">
        <f>Points_Table[[#This Row],[Ec Dis Points]]+Points_Table[[#This Row],[ELL Points]]</f>
        <v>1</v>
      </c>
      <c r="M464">
        <f>IFERROR(VLOOKUP(_xlfn.NUMBERVALUE($A464),PKRFP1!$A:$L,12,FALSE),"N/A")</f>
        <v>1</v>
      </c>
      <c r="N464" s="88">
        <f t="shared" si="31"/>
        <v>2</v>
      </c>
      <c r="O464" s="94">
        <f>IFERROR(VLOOKUP(_xlfn.NUMBERVALUE($A464),'% Served'!$A:$L,12,FALSE),"N/A")</f>
        <v>1</v>
      </c>
      <c r="P464" s="90">
        <f>INDEX('Need Points'!$T$21:$T$26,IF(Points_Table[[#This Row],[% Served 3yr Average]]="N/A",6,MATCH(Points_Table[[#This Row],[% Served 3yr Average]],'Need Points'!$S$21:$S$26,1)+1))</f>
        <v>5</v>
      </c>
    </row>
    <row r="465" spans="1:16" x14ac:dyDescent="0.25">
      <c r="A465" t="str">
        <f t="shared" si="32"/>
        <v>513102</v>
      </c>
      <c r="B465" s="68" t="s">
        <v>2539</v>
      </c>
      <c r="C465" s="71" t="s">
        <v>840</v>
      </c>
      <c r="D465" s="69">
        <v>2018</v>
      </c>
      <c r="E465" s="69">
        <v>0</v>
      </c>
      <c r="F465" s="69">
        <v>63</v>
      </c>
      <c r="G465">
        <f>IFERROR(VLOOKUP(_xlfn.NUMBERVALUE($A465),PKRFP1!$A:$I,6,FALSE),"N/A")</f>
        <v>4.33</v>
      </c>
      <c r="H465">
        <f>IFERROR(VLOOKUP(_xlfn.NUMBERVALUE($A465),PKRFP1!$A:$I,5,FALSE),"N/A")</f>
        <v>4</v>
      </c>
      <c r="I465">
        <f>IF(AND(ISNUMBER(Points_Table[[#This Row],[May 2019 NRI]]),ISNUMBER(Points_Table[[#This Row],[2008 NRC]]),OR(H465&lt;=4,G465&gt;=$T$17)),1,0)</f>
        <v>1</v>
      </c>
      <c r="J465">
        <f t="shared" si="29"/>
        <v>0</v>
      </c>
      <c r="K465">
        <f t="shared" si="30"/>
        <v>2</v>
      </c>
      <c r="L465" s="90">
        <f>Points_Table[[#This Row],[Ec Dis Points]]+Points_Table[[#This Row],[ELL Points]]</f>
        <v>2</v>
      </c>
      <c r="M465">
        <f>IFERROR(VLOOKUP(_xlfn.NUMBERVALUE($A465),PKRFP1!$A:$L,12,FALSE),"N/A")</f>
        <v>1</v>
      </c>
      <c r="N465" s="88">
        <f t="shared" si="31"/>
        <v>2</v>
      </c>
      <c r="O465" s="94">
        <f>IFERROR(VLOOKUP(_xlfn.NUMBERVALUE($A465),'% Served'!$A:$L,12,FALSE),"N/A")</f>
        <v>1</v>
      </c>
      <c r="P465" s="90">
        <f>INDEX('Need Points'!$T$21:$T$26,IF(Points_Table[[#This Row],[% Served 3yr Average]]="N/A",6,MATCH(Points_Table[[#This Row],[% Served 3yr Average]],'Need Points'!$S$21:$S$26,1)+1))</f>
        <v>5</v>
      </c>
    </row>
    <row r="466" spans="1:16" x14ac:dyDescent="0.25">
      <c r="A466" t="str">
        <f t="shared" si="32"/>
        <v>520101</v>
      </c>
      <c r="B466" s="68" t="s">
        <v>2540</v>
      </c>
      <c r="C466" s="71" t="s">
        <v>1173</v>
      </c>
      <c r="D466" s="69">
        <v>2018</v>
      </c>
      <c r="E466" s="69">
        <v>0</v>
      </c>
      <c r="F466" s="69">
        <v>17</v>
      </c>
      <c r="G466">
        <f>IFERROR(VLOOKUP(_xlfn.NUMBERVALUE($A466),PKRFP1!$A:$I,6,FALSE),"N/A")</f>
        <v>0.21199999999999999</v>
      </c>
      <c r="H466">
        <f>IFERROR(VLOOKUP(_xlfn.NUMBERVALUE($A466),PKRFP1!$A:$I,5,FALSE),"N/A")</f>
        <v>6</v>
      </c>
      <c r="I466">
        <f>IF(AND(ISNUMBER(Points_Table[[#This Row],[May 2019 NRI]]),ISNUMBER(Points_Table[[#This Row],[2008 NRC]]),OR(H466&lt;=4,G466&gt;=$T$17)),1,0)</f>
        <v>0</v>
      </c>
      <c r="J466">
        <f t="shared" si="29"/>
        <v>0</v>
      </c>
      <c r="K466">
        <f t="shared" si="30"/>
        <v>1</v>
      </c>
      <c r="L466" s="90">
        <f>Points_Table[[#This Row],[Ec Dis Points]]+Points_Table[[#This Row],[ELL Points]]</f>
        <v>1</v>
      </c>
      <c r="M466">
        <f>IFERROR(VLOOKUP(_xlfn.NUMBERVALUE($A466),PKRFP1!$A:$L,12,FALSE),"N/A")</f>
        <v>0</v>
      </c>
      <c r="N466" s="88">
        <f t="shared" si="31"/>
        <v>3</v>
      </c>
      <c r="O466" s="94" t="str">
        <f>IFERROR(VLOOKUP(_xlfn.NUMBERVALUE($A466),'% Served'!$A:$L,12,FALSE),"N/A")</f>
        <v>N/A</v>
      </c>
      <c r="P466" s="90">
        <f>INDEX('Need Points'!$T$21:$T$26,IF(Points_Table[[#This Row],[% Served 3yr Average]]="N/A",6,MATCH(Points_Table[[#This Row],[% Served 3yr Average]],'Need Points'!$S$21:$S$26,1)+1))</f>
        <v>5</v>
      </c>
    </row>
    <row r="467" spans="1:16" x14ac:dyDescent="0.25">
      <c r="A467" t="str">
        <f t="shared" si="32"/>
        <v>520302</v>
      </c>
      <c r="B467" s="68" t="s">
        <v>2541</v>
      </c>
      <c r="C467" s="71" t="s">
        <v>1361</v>
      </c>
      <c r="D467" s="69">
        <v>2018</v>
      </c>
      <c r="E467" s="69">
        <v>2</v>
      </c>
      <c r="F467" s="69">
        <v>18</v>
      </c>
      <c r="G467">
        <f>IFERROR(VLOOKUP(_xlfn.NUMBERVALUE($A467),PKRFP1!$A:$I,6,FALSE),"N/A")</f>
        <v>0.22500000000000001</v>
      </c>
      <c r="H467">
        <f>IFERROR(VLOOKUP(_xlfn.NUMBERVALUE($A467),PKRFP1!$A:$I,5,FALSE),"N/A")</f>
        <v>5</v>
      </c>
      <c r="I467">
        <f>IF(AND(ISNUMBER(Points_Table[[#This Row],[May 2019 NRI]]),ISNUMBER(Points_Table[[#This Row],[2008 NRC]]),OR(H467&lt;=4,G467&gt;=$T$17)),1,0)</f>
        <v>0</v>
      </c>
      <c r="J467">
        <f t="shared" si="29"/>
        <v>0</v>
      </c>
      <c r="K467">
        <f t="shared" si="30"/>
        <v>1</v>
      </c>
      <c r="L467" s="90">
        <f>Points_Table[[#This Row],[Ec Dis Points]]+Points_Table[[#This Row],[ELL Points]]</f>
        <v>1</v>
      </c>
      <c r="M467">
        <f>IFERROR(VLOOKUP(_xlfn.NUMBERVALUE($A467),PKRFP1!$A:$L,12,FALSE),"N/A")</f>
        <v>0</v>
      </c>
      <c r="N467" s="88">
        <f t="shared" si="31"/>
        <v>3</v>
      </c>
      <c r="O467" s="94" t="str">
        <f>IFERROR(VLOOKUP(_xlfn.NUMBERVALUE($A467),'% Served'!$A:$L,12,FALSE),"N/A")</f>
        <v>N/A</v>
      </c>
      <c r="P467" s="90">
        <f>INDEX('Need Points'!$T$21:$T$26,IF(Points_Table[[#This Row],[% Served 3yr Average]]="N/A",6,MATCH(Points_Table[[#This Row],[% Served 3yr Average]],'Need Points'!$S$21:$S$26,1)+1))</f>
        <v>5</v>
      </c>
    </row>
    <row r="468" spans="1:16" x14ac:dyDescent="0.25">
      <c r="A468" t="str">
        <f t="shared" si="32"/>
        <v>520401</v>
      </c>
      <c r="B468" s="68" t="s">
        <v>2542</v>
      </c>
      <c r="C468" s="71" t="s">
        <v>814</v>
      </c>
      <c r="D468" s="69">
        <v>2018</v>
      </c>
      <c r="E468" s="69">
        <v>0</v>
      </c>
      <c r="F468" s="69">
        <v>54</v>
      </c>
      <c r="G468">
        <f>IFERROR(VLOOKUP(_xlfn.NUMBERVALUE($A468),PKRFP1!$A:$I,6,FALSE),"N/A")</f>
        <v>1.4790000000000001</v>
      </c>
      <c r="H468">
        <f>IFERROR(VLOOKUP(_xlfn.NUMBERVALUE($A468),PKRFP1!$A:$I,5,FALSE),"N/A")</f>
        <v>5</v>
      </c>
      <c r="I468">
        <f>IF(AND(ISNUMBER(Points_Table[[#This Row],[May 2019 NRI]]),ISNUMBER(Points_Table[[#This Row],[2008 NRC]]),OR(H468&lt;=4,G468&gt;=$T$17)),1,0)</f>
        <v>1</v>
      </c>
      <c r="J468">
        <f t="shared" si="29"/>
        <v>0</v>
      </c>
      <c r="K468">
        <f t="shared" si="30"/>
        <v>2</v>
      </c>
      <c r="L468" s="90">
        <f>Points_Table[[#This Row],[Ec Dis Points]]+Points_Table[[#This Row],[ELL Points]]</f>
        <v>2</v>
      </c>
      <c r="M468">
        <f>IFERROR(VLOOKUP(_xlfn.NUMBERVALUE($A468),PKRFP1!$A:$L,12,FALSE),"N/A")</f>
        <v>1</v>
      </c>
      <c r="N468" s="88">
        <f t="shared" si="31"/>
        <v>2</v>
      </c>
      <c r="O468" s="94">
        <f>IFERROR(VLOOKUP(_xlfn.NUMBERVALUE($A468),'% Served'!$A:$L,12,FALSE),"N/A")</f>
        <v>1</v>
      </c>
      <c r="P468" s="90">
        <f>INDEX('Need Points'!$T$21:$T$26,IF(Points_Table[[#This Row],[% Served 3yr Average]]="N/A",6,MATCH(Points_Table[[#This Row],[% Served 3yr Average]],'Need Points'!$S$21:$S$26,1)+1))</f>
        <v>5</v>
      </c>
    </row>
    <row r="469" spans="1:16" x14ac:dyDescent="0.25">
      <c r="A469" t="str">
        <f t="shared" si="32"/>
        <v>520601</v>
      </c>
      <c r="B469" s="68" t="s">
        <v>2543</v>
      </c>
      <c r="C469" s="71" t="s">
        <v>1204</v>
      </c>
      <c r="D469" s="69">
        <v>2018</v>
      </c>
      <c r="E469" s="69">
        <v>0</v>
      </c>
      <c r="F469" s="69">
        <v>56</v>
      </c>
      <c r="G469">
        <f>IFERROR(VLOOKUP(_xlfn.NUMBERVALUE($A469),PKRFP1!$A:$I,6,FALSE),"N/A")</f>
        <v>0.28000000000000003</v>
      </c>
      <c r="H469">
        <f>IFERROR(VLOOKUP(_xlfn.NUMBERVALUE($A469),PKRFP1!$A:$I,5,FALSE),"N/A")</f>
        <v>5</v>
      </c>
      <c r="I469">
        <f>IF(AND(ISNUMBER(Points_Table[[#This Row],[May 2019 NRI]]),ISNUMBER(Points_Table[[#This Row],[2008 NRC]]),OR(H469&lt;=4,G469&gt;=$T$17)),1,0)</f>
        <v>0</v>
      </c>
      <c r="J469">
        <f t="shared" si="29"/>
        <v>0</v>
      </c>
      <c r="K469">
        <f t="shared" si="30"/>
        <v>2</v>
      </c>
      <c r="L469" s="90">
        <f>Points_Table[[#This Row],[Ec Dis Points]]+Points_Table[[#This Row],[ELL Points]]</f>
        <v>2</v>
      </c>
      <c r="M469">
        <f>IFERROR(VLOOKUP(_xlfn.NUMBERVALUE($A469),PKRFP1!$A:$L,12,FALSE),"N/A")</f>
        <v>0</v>
      </c>
      <c r="N469" s="88">
        <f t="shared" si="31"/>
        <v>3</v>
      </c>
      <c r="O469" s="94" t="str">
        <f>IFERROR(VLOOKUP(_xlfn.NUMBERVALUE($A469),'% Served'!$A:$L,12,FALSE),"N/A")</f>
        <v>N/A</v>
      </c>
      <c r="P469" s="90">
        <f>INDEX('Need Points'!$T$21:$T$26,IF(Points_Table[[#This Row],[% Served 3yr Average]]="N/A",6,MATCH(Points_Table[[#This Row],[% Served 3yr Average]],'Need Points'!$S$21:$S$26,1)+1))</f>
        <v>5</v>
      </c>
    </row>
    <row r="470" spans="1:16" x14ac:dyDescent="0.25">
      <c r="A470" t="str">
        <f t="shared" si="32"/>
        <v>520701</v>
      </c>
      <c r="B470" s="68" t="s">
        <v>2544</v>
      </c>
      <c r="C470" s="71" t="s">
        <v>866</v>
      </c>
      <c r="D470" s="69">
        <v>2018</v>
      </c>
      <c r="E470" s="69">
        <v>0</v>
      </c>
      <c r="F470" s="69">
        <v>34</v>
      </c>
      <c r="G470">
        <f>IFERROR(VLOOKUP(_xlfn.NUMBERVALUE($A470),PKRFP1!$A:$I,6,FALSE),"N/A")</f>
        <v>1.085</v>
      </c>
      <c r="H470">
        <f>IFERROR(VLOOKUP(_xlfn.NUMBERVALUE($A470),PKRFP1!$A:$I,5,FALSE),"N/A")</f>
        <v>5</v>
      </c>
      <c r="I470">
        <f>IF(AND(ISNUMBER(Points_Table[[#This Row],[May 2019 NRI]]),ISNUMBER(Points_Table[[#This Row],[2008 NRC]]),OR(H470&lt;=4,G470&gt;=$T$17)),1,0)</f>
        <v>1</v>
      </c>
      <c r="J470">
        <f t="shared" si="29"/>
        <v>0</v>
      </c>
      <c r="K470">
        <f t="shared" si="30"/>
        <v>1</v>
      </c>
      <c r="L470" s="90">
        <f>Points_Table[[#This Row],[Ec Dis Points]]+Points_Table[[#This Row],[ELL Points]]</f>
        <v>1</v>
      </c>
      <c r="M470">
        <f>IFERROR(VLOOKUP(_xlfn.NUMBERVALUE($A470),PKRFP1!$A:$L,12,FALSE),"N/A")</f>
        <v>0</v>
      </c>
      <c r="N470" s="88">
        <f t="shared" si="31"/>
        <v>1</v>
      </c>
      <c r="O470" s="94" t="str">
        <f>IFERROR(VLOOKUP(_xlfn.NUMBERVALUE($A470),'% Served'!$A:$L,12,FALSE),"N/A")</f>
        <v>N/A</v>
      </c>
      <c r="P470" s="90">
        <f>INDEX('Need Points'!$T$21:$T$26,IF(Points_Table[[#This Row],[% Served 3yr Average]]="N/A",6,MATCH(Points_Table[[#This Row],[% Served 3yr Average]],'Need Points'!$S$21:$S$26,1)+1))</f>
        <v>5</v>
      </c>
    </row>
    <row r="471" spans="1:16" x14ac:dyDescent="0.25">
      <c r="A471" t="str">
        <f t="shared" si="32"/>
        <v>521200</v>
      </c>
      <c r="B471" s="68" t="s">
        <v>2545</v>
      </c>
      <c r="C471" s="71" t="s">
        <v>963</v>
      </c>
      <c r="D471" s="69">
        <v>2018</v>
      </c>
      <c r="E471" s="69">
        <v>0</v>
      </c>
      <c r="F471" s="69">
        <v>41</v>
      </c>
      <c r="G471">
        <f>IFERROR(VLOOKUP(_xlfn.NUMBERVALUE($A471),PKRFP1!$A:$I,6,FALSE),"N/A")</f>
        <v>0.78800000000000003</v>
      </c>
      <c r="H471">
        <f>IFERROR(VLOOKUP(_xlfn.NUMBERVALUE($A471),PKRFP1!$A:$I,5,FALSE),"N/A")</f>
        <v>5</v>
      </c>
      <c r="I471">
        <f>IF(AND(ISNUMBER(Points_Table[[#This Row],[May 2019 NRI]]),ISNUMBER(Points_Table[[#This Row],[2008 NRC]]),OR(H471&lt;=4,G471&gt;=$T$17)),1,0)</f>
        <v>1</v>
      </c>
      <c r="J471">
        <f t="shared" si="29"/>
        <v>0</v>
      </c>
      <c r="K471">
        <f t="shared" si="30"/>
        <v>1</v>
      </c>
      <c r="L471" s="90">
        <f>Points_Table[[#This Row],[Ec Dis Points]]+Points_Table[[#This Row],[ELL Points]]</f>
        <v>1</v>
      </c>
      <c r="M471">
        <f>IFERROR(VLOOKUP(_xlfn.NUMBERVALUE($A471),PKRFP1!$A:$L,12,FALSE),"N/A")</f>
        <v>0</v>
      </c>
      <c r="N471" s="88">
        <f t="shared" si="31"/>
        <v>1</v>
      </c>
      <c r="O471" s="94" t="str">
        <f>IFERROR(VLOOKUP(_xlfn.NUMBERVALUE($A471),'% Served'!$A:$L,12,FALSE),"N/A")</f>
        <v>N/A</v>
      </c>
      <c r="P471" s="90">
        <f>INDEX('Need Points'!$T$21:$T$26,IF(Points_Table[[#This Row],[% Served 3yr Average]]="N/A",6,MATCH(Points_Table[[#This Row],[% Served 3yr Average]],'Need Points'!$S$21:$S$26,1)+1))</f>
        <v>5</v>
      </c>
    </row>
    <row r="472" spans="1:16" x14ac:dyDescent="0.25">
      <c r="A472" t="str">
        <f t="shared" si="32"/>
        <v>521301</v>
      </c>
      <c r="B472" s="68" t="s">
        <v>2546</v>
      </c>
      <c r="C472" s="71" t="s">
        <v>1157</v>
      </c>
      <c r="D472" s="69">
        <v>2018</v>
      </c>
      <c r="E472" s="69">
        <v>1</v>
      </c>
      <c r="F472" s="69">
        <v>34</v>
      </c>
      <c r="G472">
        <f>IFERROR(VLOOKUP(_xlfn.NUMBERVALUE($A472),PKRFP1!$A:$I,6,FALSE),"N/A")</f>
        <v>0.623</v>
      </c>
      <c r="H472">
        <f>IFERROR(VLOOKUP(_xlfn.NUMBERVALUE($A472),PKRFP1!$A:$I,5,FALSE),"N/A")</f>
        <v>5</v>
      </c>
      <c r="I472">
        <f>IF(AND(ISNUMBER(Points_Table[[#This Row],[May 2019 NRI]]),ISNUMBER(Points_Table[[#This Row],[2008 NRC]]),OR(H472&lt;=4,G472&gt;=$T$17)),1,0)</f>
        <v>0</v>
      </c>
      <c r="J472">
        <f t="shared" si="29"/>
        <v>0</v>
      </c>
      <c r="K472">
        <f t="shared" si="30"/>
        <v>1</v>
      </c>
      <c r="L472" s="90">
        <f>Points_Table[[#This Row],[Ec Dis Points]]+Points_Table[[#This Row],[ELL Points]]</f>
        <v>1</v>
      </c>
      <c r="M472">
        <f>IFERROR(VLOOKUP(_xlfn.NUMBERVALUE($A472),PKRFP1!$A:$L,12,FALSE),"N/A")</f>
        <v>1</v>
      </c>
      <c r="N472" s="88">
        <f t="shared" si="31"/>
        <v>3</v>
      </c>
      <c r="O472" s="94">
        <f>IFERROR(VLOOKUP(_xlfn.NUMBERVALUE($A472),'% Served'!$A:$L,12,FALSE),"N/A")</f>
        <v>1</v>
      </c>
      <c r="P472" s="90">
        <f>INDEX('Need Points'!$T$21:$T$26,IF(Points_Table[[#This Row],[% Served 3yr Average]]="N/A",6,MATCH(Points_Table[[#This Row],[% Served 3yr Average]],'Need Points'!$S$21:$S$26,1)+1))</f>
        <v>5</v>
      </c>
    </row>
    <row r="473" spans="1:16" x14ac:dyDescent="0.25">
      <c r="A473" t="str">
        <f t="shared" si="32"/>
        <v>521401</v>
      </c>
      <c r="B473" s="68" t="s">
        <v>2547</v>
      </c>
      <c r="C473" s="71" t="s">
        <v>1367</v>
      </c>
      <c r="D473" s="69">
        <v>2018</v>
      </c>
      <c r="E473" s="69">
        <v>0</v>
      </c>
      <c r="F473" s="69">
        <v>38</v>
      </c>
      <c r="G473">
        <f>IFERROR(VLOOKUP(_xlfn.NUMBERVALUE($A473),PKRFP1!$A:$I,6,FALSE),"N/A")</f>
        <v>0.71799999999999997</v>
      </c>
      <c r="H473">
        <f>IFERROR(VLOOKUP(_xlfn.NUMBERVALUE($A473),PKRFP1!$A:$I,5,FALSE),"N/A")</f>
        <v>5</v>
      </c>
      <c r="I473">
        <f>IF(AND(ISNUMBER(Points_Table[[#This Row],[May 2019 NRI]]),ISNUMBER(Points_Table[[#This Row],[2008 NRC]]),OR(H473&lt;=4,G473&gt;=$T$17)),1,0)</f>
        <v>0</v>
      </c>
      <c r="J473">
        <f t="shared" si="29"/>
        <v>0</v>
      </c>
      <c r="K473">
        <f t="shared" si="30"/>
        <v>1</v>
      </c>
      <c r="L473" s="90">
        <f>Points_Table[[#This Row],[Ec Dis Points]]+Points_Table[[#This Row],[ELL Points]]</f>
        <v>1</v>
      </c>
      <c r="M473">
        <f>IFERROR(VLOOKUP(_xlfn.NUMBERVALUE($A473),PKRFP1!$A:$L,12,FALSE),"N/A")</f>
        <v>1</v>
      </c>
      <c r="N473" s="88">
        <f t="shared" si="31"/>
        <v>3</v>
      </c>
      <c r="O473" s="94">
        <f>IFERROR(VLOOKUP(_xlfn.NUMBERVALUE($A473),'% Served'!$A:$L,12,FALSE),"N/A")</f>
        <v>1</v>
      </c>
      <c r="P473" s="90">
        <f>INDEX('Need Points'!$T$21:$T$26,IF(Points_Table[[#This Row],[% Served 3yr Average]]="N/A",6,MATCH(Points_Table[[#This Row],[% Served 3yr Average]],'Need Points'!$S$21:$S$26,1)+1))</f>
        <v>5</v>
      </c>
    </row>
    <row r="474" spans="1:16" x14ac:dyDescent="0.25">
      <c r="A474" t="str">
        <f t="shared" si="32"/>
        <v>521701</v>
      </c>
      <c r="B474" s="68" t="s">
        <v>2548</v>
      </c>
      <c r="C474" s="71" t="s">
        <v>1067</v>
      </c>
      <c r="D474" s="69">
        <v>2018</v>
      </c>
      <c r="E474" s="69">
        <v>1</v>
      </c>
      <c r="F474" s="69">
        <v>28</v>
      </c>
      <c r="G474">
        <f>IFERROR(VLOOKUP(_xlfn.NUMBERVALUE($A474),PKRFP1!$A:$I,6,FALSE),"N/A")</f>
        <v>0.81599999999999995</v>
      </c>
      <c r="H474">
        <f>IFERROR(VLOOKUP(_xlfn.NUMBERVALUE($A474),PKRFP1!$A:$I,5,FALSE),"N/A")</f>
        <v>5</v>
      </c>
      <c r="I474">
        <f>IF(AND(ISNUMBER(Points_Table[[#This Row],[May 2019 NRI]]),ISNUMBER(Points_Table[[#This Row],[2008 NRC]]),OR(H474&lt;=4,G474&gt;=$T$17)),1,0)</f>
        <v>1</v>
      </c>
      <c r="J474">
        <f t="shared" si="29"/>
        <v>0</v>
      </c>
      <c r="K474">
        <f t="shared" si="30"/>
        <v>1</v>
      </c>
      <c r="L474" s="90">
        <f>Points_Table[[#This Row],[Ec Dis Points]]+Points_Table[[#This Row],[ELL Points]]</f>
        <v>1</v>
      </c>
      <c r="M474">
        <f>IFERROR(VLOOKUP(_xlfn.NUMBERVALUE($A474),PKRFP1!$A:$L,12,FALSE),"N/A")</f>
        <v>0</v>
      </c>
      <c r="N474" s="88">
        <f t="shared" si="31"/>
        <v>1</v>
      </c>
      <c r="O474" s="94" t="str">
        <f>IFERROR(VLOOKUP(_xlfn.NUMBERVALUE($A474),'% Served'!$A:$L,12,FALSE),"N/A")</f>
        <v>N/A</v>
      </c>
      <c r="P474" s="90">
        <f>INDEX('Need Points'!$T$21:$T$26,IF(Points_Table[[#This Row],[% Served 3yr Average]]="N/A",6,MATCH(Points_Table[[#This Row],[% Served 3yr Average]],'Need Points'!$S$21:$S$26,1)+1))</f>
        <v>5</v>
      </c>
    </row>
    <row r="475" spans="1:16" x14ac:dyDescent="0.25">
      <c r="A475" t="str">
        <f t="shared" si="32"/>
        <v>521800</v>
      </c>
      <c r="B475" s="68" t="s">
        <v>2549</v>
      </c>
      <c r="C475" s="71" t="s">
        <v>1351</v>
      </c>
      <c r="D475" s="69">
        <v>2018</v>
      </c>
      <c r="E475" s="69">
        <v>1</v>
      </c>
      <c r="F475" s="69">
        <v>22</v>
      </c>
      <c r="G475">
        <f>IFERROR(VLOOKUP(_xlfn.NUMBERVALUE($A475),PKRFP1!$A:$I,6,FALSE),"N/A")</f>
        <v>0.25700000000000001</v>
      </c>
      <c r="H475">
        <f>IFERROR(VLOOKUP(_xlfn.NUMBERVALUE($A475),PKRFP1!$A:$I,5,FALSE),"N/A")</f>
        <v>5</v>
      </c>
      <c r="I475">
        <f>IF(AND(ISNUMBER(Points_Table[[#This Row],[May 2019 NRI]]),ISNUMBER(Points_Table[[#This Row],[2008 NRC]]),OR(H475&lt;=4,G475&gt;=$T$17)),1,0)</f>
        <v>0</v>
      </c>
      <c r="J475">
        <f t="shared" si="29"/>
        <v>0</v>
      </c>
      <c r="K475">
        <f t="shared" si="30"/>
        <v>1</v>
      </c>
      <c r="L475" s="90">
        <f>Points_Table[[#This Row],[Ec Dis Points]]+Points_Table[[#This Row],[ELL Points]]</f>
        <v>1</v>
      </c>
      <c r="M475">
        <f>IFERROR(VLOOKUP(_xlfn.NUMBERVALUE($A475),PKRFP1!$A:$L,12,FALSE),"N/A")</f>
        <v>1</v>
      </c>
      <c r="N475" s="88">
        <f t="shared" si="31"/>
        <v>3</v>
      </c>
      <c r="O475" s="94">
        <f>IFERROR(VLOOKUP(_xlfn.NUMBERVALUE($A475),'% Served'!$A:$L,12,FALSE),"N/A")</f>
        <v>1</v>
      </c>
      <c r="P475" s="90">
        <f>INDEX('Need Points'!$T$21:$T$26,IF(Points_Table[[#This Row],[% Served 3yr Average]]="N/A",6,MATCH(Points_Table[[#This Row],[% Served 3yr Average]],'Need Points'!$S$21:$S$26,1)+1))</f>
        <v>5</v>
      </c>
    </row>
    <row r="476" spans="1:16" x14ac:dyDescent="0.25">
      <c r="A476" t="str">
        <f t="shared" si="32"/>
        <v>522001</v>
      </c>
      <c r="B476" s="68" t="s">
        <v>2550</v>
      </c>
      <c r="C476" s="71" t="s">
        <v>1375</v>
      </c>
      <c r="D476" s="69">
        <v>2018</v>
      </c>
      <c r="E476" s="69">
        <v>0</v>
      </c>
      <c r="F476" s="69">
        <v>31</v>
      </c>
      <c r="G476">
        <f>IFERROR(VLOOKUP(_xlfn.NUMBERVALUE($A476),PKRFP1!$A:$I,6,FALSE),"N/A")</f>
        <v>0.71399999999999997</v>
      </c>
      <c r="H476">
        <f>IFERROR(VLOOKUP(_xlfn.NUMBERVALUE($A476),PKRFP1!$A:$I,5,FALSE),"N/A")</f>
        <v>5</v>
      </c>
      <c r="I476">
        <f>IF(AND(ISNUMBER(Points_Table[[#This Row],[May 2019 NRI]]),ISNUMBER(Points_Table[[#This Row],[2008 NRC]]),OR(H476&lt;=4,G476&gt;=$T$17)),1,0)</f>
        <v>0</v>
      </c>
      <c r="J476">
        <f t="shared" si="29"/>
        <v>0</v>
      </c>
      <c r="K476">
        <f t="shared" si="30"/>
        <v>1</v>
      </c>
      <c r="L476" s="90">
        <f>Points_Table[[#This Row],[Ec Dis Points]]+Points_Table[[#This Row],[ELL Points]]</f>
        <v>1</v>
      </c>
      <c r="M476">
        <f>IFERROR(VLOOKUP(_xlfn.NUMBERVALUE($A476),PKRFP1!$A:$L,12,FALSE),"N/A")</f>
        <v>1</v>
      </c>
      <c r="N476" s="88">
        <f t="shared" si="31"/>
        <v>3</v>
      </c>
      <c r="O476" s="94">
        <f>IFERROR(VLOOKUP(_xlfn.NUMBERVALUE($A476),'% Served'!$A:$L,12,FALSE),"N/A")</f>
        <v>1</v>
      </c>
      <c r="P476" s="90">
        <f>INDEX('Need Points'!$T$21:$T$26,IF(Points_Table[[#This Row],[% Served 3yr Average]]="N/A",6,MATCH(Points_Table[[#This Row],[% Served 3yr Average]],'Need Points'!$S$21:$S$26,1)+1))</f>
        <v>5</v>
      </c>
    </row>
    <row r="477" spans="1:16" x14ac:dyDescent="0.25">
      <c r="A477" t="str">
        <f t="shared" si="32"/>
        <v>522101</v>
      </c>
      <c r="B477" s="68" t="s">
        <v>2551</v>
      </c>
      <c r="C477" s="71" t="s">
        <v>1114</v>
      </c>
      <c r="D477" s="69">
        <v>2018</v>
      </c>
      <c r="E477" s="69">
        <v>1</v>
      </c>
      <c r="F477" s="69">
        <v>42</v>
      </c>
      <c r="G477">
        <f>IFERROR(VLOOKUP(_xlfn.NUMBERVALUE($A477),PKRFP1!$A:$I,6,FALSE),"N/A")</f>
        <v>0.92600000000000005</v>
      </c>
      <c r="H477">
        <f>IFERROR(VLOOKUP(_xlfn.NUMBERVALUE($A477),PKRFP1!$A:$I,5,FALSE),"N/A")</f>
        <v>5</v>
      </c>
      <c r="I477">
        <f>IF(AND(ISNUMBER(Points_Table[[#This Row],[May 2019 NRI]]),ISNUMBER(Points_Table[[#This Row],[2008 NRC]]),OR(H477&lt;=4,G477&gt;=$T$17)),1,0)</f>
        <v>1</v>
      </c>
      <c r="J477">
        <f t="shared" si="29"/>
        <v>0</v>
      </c>
      <c r="K477">
        <f t="shared" si="30"/>
        <v>1</v>
      </c>
      <c r="L477" s="90">
        <f>Points_Table[[#This Row],[Ec Dis Points]]+Points_Table[[#This Row],[ELL Points]]</f>
        <v>1</v>
      </c>
      <c r="M477">
        <f>IFERROR(VLOOKUP(_xlfn.NUMBERVALUE($A477),PKRFP1!$A:$L,12,FALSE),"N/A")</f>
        <v>0</v>
      </c>
      <c r="N477" s="88">
        <f t="shared" si="31"/>
        <v>1</v>
      </c>
      <c r="O477" s="94" t="str">
        <f>IFERROR(VLOOKUP(_xlfn.NUMBERVALUE($A477),'% Served'!$A:$L,12,FALSE),"N/A")</f>
        <v>N/A</v>
      </c>
      <c r="P477" s="90">
        <f>INDEX('Need Points'!$T$21:$T$26,IF(Points_Table[[#This Row],[% Served 3yr Average]]="N/A",6,MATCH(Points_Table[[#This Row],[% Served 3yr Average]],'Need Points'!$S$21:$S$26,1)+1))</f>
        <v>5</v>
      </c>
    </row>
    <row r="478" spans="1:16" x14ac:dyDescent="0.25">
      <c r="A478" t="str">
        <f t="shared" si="32"/>
        <v>530101</v>
      </c>
      <c r="B478" s="68" t="s">
        <v>2552</v>
      </c>
      <c r="C478" s="71" t="s">
        <v>831</v>
      </c>
      <c r="D478" s="69">
        <v>2018</v>
      </c>
      <c r="E478" s="69">
        <v>0</v>
      </c>
      <c r="F478" s="69">
        <v>28</v>
      </c>
      <c r="G478">
        <f>IFERROR(VLOOKUP(_xlfn.NUMBERVALUE($A478),PKRFP1!$A:$I,6,FALSE),"N/A")</f>
        <v>1.0569999999999999</v>
      </c>
      <c r="H478">
        <f>IFERROR(VLOOKUP(_xlfn.NUMBERVALUE($A478),PKRFP1!$A:$I,5,FALSE),"N/A")</f>
        <v>5</v>
      </c>
      <c r="I478">
        <f>IF(AND(ISNUMBER(Points_Table[[#This Row],[May 2019 NRI]]),ISNUMBER(Points_Table[[#This Row],[2008 NRC]]),OR(H478&lt;=4,G478&gt;=$T$17)),1,0)</f>
        <v>1</v>
      </c>
      <c r="J478">
        <f t="shared" si="29"/>
        <v>0</v>
      </c>
      <c r="K478">
        <f t="shared" si="30"/>
        <v>1</v>
      </c>
      <c r="L478" s="90">
        <f>Points_Table[[#This Row],[Ec Dis Points]]+Points_Table[[#This Row],[ELL Points]]</f>
        <v>1</v>
      </c>
      <c r="M478">
        <f>IFERROR(VLOOKUP(_xlfn.NUMBERVALUE($A478),PKRFP1!$A:$L,12,FALSE),"N/A")</f>
        <v>1</v>
      </c>
      <c r="N478" s="88">
        <f t="shared" si="31"/>
        <v>2</v>
      </c>
      <c r="O478" s="94" t="str">
        <f>IFERROR(VLOOKUP(_xlfn.NUMBERVALUE($A478),'% Served'!$A:$L,12,FALSE),"N/A")</f>
        <v>N/A</v>
      </c>
      <c r="P478" s="90">
        <f>INDEX('Need Points'!$T$21:$T$26,IF(Points_Table[[#This Row],[% Served 3yr Average]]="N/A",6,MATCH(Points_Table[[#This Row],[% Served 3yr Average]],'Need Points'!$S$21:$S$26,1)+1))</f>
        <v>5</v>
      </c>
    </row>
    <row r="479" spans="1:16" x14ac:dyDescent="0.25">
      <c r="A479" t="str">
        <f t="shared" si="32"/>
        <v>530202</v>
      </c>
      <c r="B479" s="68" t="s">
        <v>2553</v>
      </c>
      <c r="C479" s="71" t="s">
        <v>1357</v>
      </c>
      <c r="D479" s="69">
        <v>2018</v>
      </c>
      <c r="E479" s="69">
        <v>0</v>
      </c>
      <c r="F479" s="69">
        <v>31</v>
      </c>
      <c r="G479">
        <f>IFERROR(VLOOKUP(_xlfn.NUMBERVALUE($A479),PKRFP1!$A:$I,6,FALSE),"N/A")</f>
        <v>0.51400000000000001</v>
      </c>
      <c r="H479">
        <f>IFERROR(VLOOKUP(_xlfn.NUMBERVALUE($A479),PKRFP1!$A:$I,5,FALSE),"N/A")</f>
        <v>5</v>
      </c>
      <c r="I479">
        <f>IF(AND(ISNUMBER(Points_Table[[#This Row],[May 2019 NRI]]),ISNUMBER(Points_Table[[#This Row],[2008 NRC]]),OR(H479&lt;=4,G479&gt;=$T$17)),1,0)</f>
        <v>0</v>
      </c>
      <c r="J479">
        <f t="shared" si="29"/>
        <v>0</v>
      </c>
      <c r="K479">
        <f t="shared" si="30"/>
        <v>1</v>
      </c>
      <c r="L479" s="90">
        <f>Points_Table[[#This Row],[Ec Dis Points]]+Points_Table[[#This Row],[ELL Points]]</f>
        <v>1</v>
      </c>
      <c r="M479">
        <f>IFERROR(VLOOKUP(_xlfn.NUMBERVALUE($A479),PKRFP1!$A:$L,12,FALSE),"N/A")</f>
        <v>0</v>
      </c>
      <c r="N479" s="88">
        <f t="shared" si="31"/>
        <v>3</v>
      </c>
      <c r="O479" s="94" t="str">
        <f>IFERROR(VLOOKUP(_xlfn.NUMBERVALUE($A479),'% Served'!$A:$L,12,FALSE),"N/A")</f>
        <v>N/A</v>
      </c>
      <c r="P479" s="90">
        <f>INDEX('Need Points'!$T$21:$T$26,IF(Points_Table[[#This Row],[% Served 3yr Average]]="N/A",6,MATCH(Points_Table[[#This Row],[% Served 3yr Average]],'Need Points'!$S$21:$S$26,1)+1))</f>
        <v>5</v>
      </c>
    </row>
    <row r="480" spans="1:16" x14ac:dyDescent="0.25">
      <c r="A480" t="str">
        <f t="shared" si="32"/>
        <v>530301</v>
      </c>
      <c r="B480" s="68" t="s">
        <v>2554</v>
      </c>
      <c r="C480" s="71" t="s">
        <v>1305</v>
      </c>
      <c r="D480" s="69">
        <v>2018</v>
      </c>
      <c r="E480" s="69">
        <v>3</v>
      </c>
      <c r="F480" s="69">
        <v>14</v>
      </c>
      <c r="G480">
        <f>IFERROR(VLOOKUP(_xlfn.NUMBERVALUE($A480),PKRFP1!$A:$I,6,FALSE),"N/A")</f>
        <v>0.20399999999999999</v>
      </c>
      <c r="H480">
        <f>IFERROR(VLOOKUP(_xlfn.NUMBERVALUE($A480),PKRFP1!$A:$I,5,FALSE),"N/A")</f>
        <v>6</v>
      </c>
      <c r="I480">
        <f>IF(AND(ISNUMBER(Points_Table[[#This Row],[May 2019 NRI]]),ISNUMBER(Points_Table[[#This Row],[2008 NRC]]),OR(H480&lt;=4,G480&gt;=$T$17)),1,0)</f>
        <v>0</v>
      </c>
      <c r="J480">
        <f t="shared" si="29"/>
        <v>0</v>
      </c>
      <c r="K480">
        <f t="shared" si="30"/>
        <v>1</v>
      </c>
      <c r="L480" s="90">
        <f>Points_Table[[#This Row],[Ec Dis Points]]+Points_Table[[#This Row],[ELL Points]]</f>
        <v>1</v>
      </c>
      <c r="M480">
        <f>IFERROR(VLOOKUP(_xlfn.NUMBERVALUE($A480),PKRFP1!$A:$L,12,FALSE),"N/A")</f>
        <v>0</v>
      </c>
      <c r="N480" s="88">
        <f t="shared" si="31"/>
        <v>3</v>
      </c>
      <c r="O480" s="94" t="str">
        <f>IFERROR(VLOOKUP(_xlfn.NUMBERVALUE($A480),'% Served'!$A:$L,12,FALSE),"N/A")</f>
        <v>N/A</v>
      </c>
      <c r="P480" s="90">
        <f>INDEX('Need Points'!$T$21:$T$26,IF(Points_Table[[#This Row],[% Served 3yr Average]]="N/A",6,MATCH(Points_Table[[#This Row],[% Served 3yr Average]],'Need Points'!$S$21:$S$26,1)+1))</f>
        <v>5</v>
      </c>
    </row>
    <row r="481" spans="1:16" x14ac:dyDescent="0.25">
      <c r="A481" t="str">
        <f t="shared" si="32"/>
        <v>530501</v>
      </c>
      <c r="B481" s="68" t="s">
        <v>2555</v>
      </c>
      <c r="C481" s="71" t="s">
        <v>1354</v>
      </c>
      <c r="D481" s="69">
        <v>2018</v>
      </c>
      <c r="E481" s="69">
        <v>0</v>
      </c>
      <c r="F481" s="69">
        <v>30</v>
      </c>
      <c r="G481">
        <f>IFERROR(VLOOKUP(_xlfn.NUMBERVALUE($A481),PKRFP1!$A:$I,6,FALSE),"N/A")</f>
        <v>0.46300000000000002</v>
      </c>
      <c r="H481">
        <f>IFERROR(VLOOKUP(_xlfn.NUMBERVALUE($A481),PKRFP1!$A:$I,5,FALSE),"N/A")</f>
        <v>5</v>
      </c>
      <c r="I481">
        <f>IF(AND(ISNUMBER(Points_Table[[#This Row],[May 2019 NRI]]),ISNUMBER(Points_Table[[#This Row],[2008 NRC]]),OR(H481&lt;=4,G481&gt;=$T$17)),1,0)</f>
        <v>0</v>
      </c>
      <c r="J481">
        <f t="shared" si="29"/>
        <v>0</v>
      </c>
      <c r="K481">
        <f t="shared" si="30"/>
        <v>1</v>
      </c>
      <c r="L481" s="90">
        <f>Points_Table[[#This Row],[Ec Dis Points]]+Points_Table[[#This Row],[ELL Points]]</f>
        <v>1</v>
      </c>
      <c r="M481">
        <f>IFERROR(VLOOKUP(_xlfn.NUMBERVALUE($A481),PKRFP1!$A:$L,12,FALSE),"N/A")</f>
        <v>0</v>
      </c>
      <c r="N481" s="88">
        <f t="shared" si="31"/>
        <v>3</v>
      </c>
      <c r="O481" s="94" t="str">
        <f>IFERROR(VLOOKUP(_xlfn.NUMBERVALUE($A481),'% Served'!$A:$L,12,FALSE),"N/A")</f>
        <v>N/A</v>
      </c>
      <c r="P481" s="90">
        <f>INDEX('Need Points'!$T$21:$T$26,IF(Points_Table[[#This Row],[% Served 3yr Average]]="N/A",6,MATCH(Points_Table[[#This Row],[% Served 3yr Average]],'Need Points'!$S$21:$S$26,1)+1))</f>
        <v>5</v>
      </c>
    </row>
    <row r="482" spans="1:16" x14ac:dyDescent="0.25">
      <c r="A482" t="str">
        <f t="shared" si="32"/>
        <v>530515</v>
      </c>
      <c r="B482" s="68" t="s">
        <v>2556</v>
      </c>
      <c r="C482" s="71" t="s">
        <v>1344</v>
      </c>
      <c r="D482" s="69">
        <v>2018</v>
      </c>
      <c r="E482" s="69">
        <v>2</v>
      </c>
      <c r="F482" s="69">
        <v>41</v>
      </c>
      <c r="G482">
        <f>IFERROR(VLOOKUP(_xlfn.NUMBERVALUE($A482),PKRFP1!$A:$I,6,FALSE),"N/A")</f>
        <v>0.77</v>
      </c>
      <c r="H482">
        <f>IFERROR(VLOOKUP(_xlfn.NUMBERVALUE($A482),PKRFP1!$A:$I,5,FALSE),"N/A")</f>
        <v>5</v>
      </c>
      <c r="I482">
        <f>IF(AND(ISNUMBER(Points_Table[[#This Row],[May 2019 NRI]]),ISNUMBER(Points_Table[[#This Row],[2008 NRC]]),OR(H482&lt;=4,G482&gt;=$T$17)),1,0)</f>
        <v>1</v>
      </c>
      <c r="J482">
        <f t="shared" si="29"/>
        <v>0</v>
      </c>
      <c r="K482">
        <f t="shared" si="30"/>
        <v>1</v>
      </c>
      <c r="L482" s="90">
        <f>Points_Table[[#This Row],[Ec Dis Points]]+Points_Table[[#This Row],[ELL Points]]</f>
        <v>1</v>
      </c>
      <c r="M482">
        <f>IFERROR(VLOOKUP(_xlfn.NUMBERVALUE($A482),PKRFP1!$A:$L,12,FALSE),"N/A")</f>
        <v>0</v>
      </c>
      <c r="N482" s="88">
        <f t="shared" si="31"/>
        <v>1</v>
      </c>
      <c r="O482" s="94" t="str">
        <f>IFERROR(VLOOKUP(_xlfn.NUMBERVALUE($A482),'% Served'!$A:$L,12,FALSE),"N/A")</f>
        <v>N/A</v>
      </c>
      <c r="P482" s="90">
        <f>INDEX('Need Points'!$T$21:$T$26,IF(Points_Table[[#This Row],[% Served 3yr Average]]="N/A",6,MATCH(Points_Table[[#This Row],[% Served 3yr Average]],'Need Points'!$S$21:$S$26,1)+1))</f>
        <v>5</v>
      </c>
    </row>
    <row r="483" spans="1:16" x14ac:dyDescent="0.25">
      <c r="A483" t="str">
        <f t="shared" si="32"/>
        <v>530600</v>
      </c>
      <c r="B483" s="68" t="s">
        <v>2557</v>
      </c>
      <c r="C483" s="71" t="s">
        <v>1064</v>
      </c>
      <c r="D483" s="69">
        <v>2018</v>
      </c>
      <c r="E483" s="69">
        <v>5</v>
      </c>
      <c r="F483" s="69">
        <v>83</v>
      </c>
      <c r="G483">
        <f>IFERROR(VLOOKUP(_xlfn.NUMBERVALUE($A483),PKRFP1!$A:$I,6,FALSE),"N/A")</f>
        <v>3.9470000000000001</v>
      </c>
      <c r="H483">
        <f>IFERROR(VLOOKUP(_xlfn.NUMBERVALUE($A483),PKRFP1!$A:$I,5,FALSE),"N/A")</f>
        <v>3</v>
      </c>
      <c r="I483">
        <f>IF(AND(ISNUMBER(Points_Table[[#This Row],[May 2019 NRI]]),ISNUMBER(Points_Table[[#This Row],[2008 NRC]]),OR(H483&lt;=4,G483&gt;=$T$17)),1,0)</f>
        <v>1</v>
      </c>
      <c r="J483">
        <f t="shared" si="29"/>
        <v>1</v>
      </c>
      <c r="K483">
        <f t="shared" si="30"/>
        <v>3</v>
      </c>
      <c r="L483" s="90">
        <f>Points_Table[[#This Row],[Ec Dis Points]]+Points_Table[[#This Row],[ELL Points]]</f>
        <v>4</v>
      </c>
      <c r="M483">
        <f>IFERROR(VLOOKUP(_xlfn.NUMBERVALUE($A483),PKRFP1!$A:$L,12,FALSE),"N/A")</f>
        <v>1</v>
      </c>
      <c r="N483" s="88">
        <f t="shared" si="31"/>
        <v>2</v>
      </c>
      <c r="O483" s="94">
        <f>IFERROR(VLOOKUP(_xlfn.NUMBERVALUE($A483),'% Served'!$A:$L,12,FALSE),"N/A")</f>
        <v>0.91362318840579704</v>
      </c>
      <c r="P483" s="90">
        <f>INDEX('Need Points'!$T$21:$T$26,IF(Points_Table[[#This Row],[% Served 3yr Average]]="N/A",6,MATCH(Points_Table[[#This Row],[% Served 3yr Average]],'Need Points'!$S$21:$S$26,1)+1))</f>
        <v>3</v>
      </c>
    </row>
    <row r="484" spans="1:16" x14ac:dyDescent="0.25">
      <c r="A484" t="str">
        <f t="shared" si="32"/>
        <v>540801</v>
      </c>
      <c r="B484" s="68" t="s">
        <v>2558</v>
      </c>
      <c r="C484" s="71" t="s">
        <v>876</v>
      </c>
      <c r="D484" s="69">
        <v>2018</v>
      </c>
      <c r="E484" s="69">
        <v>0</v>
      </c>
      <c r="F484" s="69">
        <v>61</v>
      </c>
      <c r="G484">
        <f>IFERROR(VLOOKUP(_xlfn.NUMBERVALUE($A484),PKRFP1!$A:$I,6,FALSE),"N/A")</f>
        <v>1.167</v>
      </c>
      <c r="H484">
        <f>IFERROR(VLOOKUP(_xlfn.NUMBERVALUE($A484),PKRFP1!$A:$I,5,FALSE),"N/A")</f>
        <v>5</v>
      </c>
      <c r="I484">
        <f>IF(AND(ISNUMBER(Points_Table[[#This Row],[May 2019 NRI]]),ISNUMBER(Points_Table[[#This Row],[2008 NRC]]),OR(H484&lt;=4,G484&gt;=$T$17)),1,0)</f>
        <v>1</v>
      </c>
      <c r="J484">
        <f t="shared" si="29"/>
        <v>0</v>
      </c>
      <c r="K484">
        <f t="shared" si="30"/>
        <v>2</v>
      </c>
      <c r="L484" s="90">
        <f>Points_Table[[#This Row],[Ec Dis Points]]+Points_Table[[#This Row],[ELL Points]]</f>
        <v>2</v>
      </c>
      <c r="M484">
        <f>IFERROR(VLOOKUP(_xlfn.NUMBERVALUE($A484),PKRFP1!$A:$L,12,FALSE),"N/A")</f>
        <v>1</v>
      </c>
      <c r="N484" s="88">
        <f t="shared" si="31"/>
        <v>2</v>
      </c>
      <c r="O484" s="94">
        <f>IFERROR(VLOOKUP(_xlfn.NUMBERVALUE($A484),'% Served'!$A:$L,12,FALSE),"N/A")</f>
        <v>1</v>
      </c>
      <c r="P484" s="90">
        <f>INDEX('Need Points'!$T$21:$T$26,IF(Points_Table[[#This Row],[% Served 3yr Average]]="N/A",6,MATCH(Points_Table[[#This Row],[% Served 3yr Average]],'Need Points'!$S$21:$S$26,1)+1))</f>
        <v>5</v>
      </c>
    </row>
    <row r="485" spans="1:16" x14ac:dyDescent="0.25">
      <c r="A485" t="str">
        <f t="shared" si="32"/>
        <v>540901</v>
      </c>
      <c r="B485" s="68" t="s">
        <v>2559</v>
      </c>
      <c r="C485" s="71" t="s">
        <v>922</v>
      </c>
      <c r="D485" s="69">
        <v>2018</v>
      </c>
      <c r="E485" s="69">
        <v>0</v>
      </c>
      <c r="F485" s="69">
        <v>60</v>
      </c>
      <c r="G485">
        <f>IFERROR(VLOOKUP(_xlfn.NUMBERVALUE($A485),PKRFP1!$A:$I,6,FALSE),"N/A")</f>
        <v>2.4940000000000002</v>
      </c>
      <c r="H485">
        <f>IFERROR(VLOOKUP(_xlfn.NUMBERVALUE($A485),PKRFP1!$A:$I,5,FALSE),"N/A")</f>
        <v>4</v>
      </c>
      <c r="I485">
        <f>IF(AND(ISNUMBER(Points_Table[[#This Row],[May 2019 NRI]]),ISNUMBER(Points_Table[[#This Row],[2008 NRC]]),OR(H485&lt;=4,G485&gt;=$T$17)),1,0)</f>
        <v>1</v>
      </c>
      <c r="J485">
        <f t="shared" si="29"/>
        <v>0</v>
      </c>
      <c r="K485">
        <f t="shared" si="30"/>
        <v>2</v>
      </c>
      <c r="L485" s="90">
        <f>Points_Table[[#This Row],[Ec Dis Points]]+Points_Table[[#This Row],[ELL Points]]</f>
        <v>2</v>
      </c>
      <c r="M485">
        <f>IFERROR(VLOOKUP(_xlfn.NUMBERVALUE($A485),PKRFP1!$A:$L,12,FALSE),"N/A")</f>
        <v>1</v>
      </c>
      <c r="N485" s="88">
        <f t="shared" si="31"/>
        <v>2</v>
      </c>
      <c r="O485" s="94">
        <f>IFERROR(VLOOKUP(_xlfn.NUMBERVALUE($A485),'% Served'!$A:$L,12,FALSE),"N/A")</f>
        <v>0.76190476190476186</v>
      </c>
      <c r="P485" s="90">
        <f>INDEX('Need Points'!$T$21:$T$26,IF(Points_Table[[#This Row],[% Served 3yr Average]]="N/A",6,MATCH(Points_Table[[#This Row],[% Served 3yr Average]],'Need Points'!$S$21:$S$26,1)+1))</f>
        <v>1</v>
      </c>
    </row>
    <row r="486" spans="1:16" x14ac:dyDescent="0.25">
      <c r="A486" t="str">
        <f t="shared" si="32"/>
        <v>541001</v>
      </c>
      <c r="B486" s="68" t="s">
        <v>2560</v>
      </c>
      <c r="C486" s="71" t="s">
        <v>966</v>
      </c>
      <c r="D486" s="69">
        <v>2018</v>
      </c>
      <c r="E486" s="69">
        <v>1</v>
      </c>
      <c r="F486" s="69">
        <v>55</v>
      </c>
      <c r="G486">
        <f>IFERROR(VLOOKUP(_xlfn.NUMBERVALUE($A486),PKRFP1!$A:$I,6,FALSE),"N/A")</f>
        <v>2.5649999999999999</v>
      </c>
      <c r="H486">
        <f>IFERROR(VLOOKUP(_xlfn.NUMBERVALUE($A486),PKRFP1!$A:$I,5,FALSE),"N/A")</f>
        <v>5</v>
      </c>
      <c r="I486">
        <f>IF(AND(ISNUMBER(Points_Table[[#This Row],[May 2019 NRI]]),ISNUMBER(Points_Table[[#This Row],[2008 NRC]]),OR(H486&lt;=4,G486&gt;=$T$17)),1,0)</f>
        <v>1</v>
      </c>
      <c r="J486">
        <f t="shared" si="29"/>
        <v>0</v>
      </c>
      <c r="K486">
        <f t="shared" si="30"/>
        <v>2</v>
      </c>
      <c r="L486" s="90">
        <f>Points_Table[[#This Row],[Ec Dis Points]]+Points_Table[[#This Row],[ELL Points]]</f>
        <v>2</v>
      </c>
      <c r="M486">
        <f>IFERROR(VLOOKUP(_xlfn.NUMBERVALUE($A486),PKRFP1!$A:$L,12,FALSE),"N/A")</f>
        <v>1</v>
      </c>
      <c r="N486" s="88">
        <f t="shared" si="31"/>
        <v>2</v>
      </c>
      <c r="O486" s="94">
        <f>IFERROR(VLOOKUP(_xlfn.NUMBERVALUE($A486),'% Served'!$A:$L,12,FALSE),"N/A")</f>
        <v>0.95959595959595967</v>
      </c>
      <c r="P486" s="90">
        <f>INDEX('Need Points'!$T$21:$T$26,IF(Points_Table[[#This Row],[% Served 3yr Average]]="N/A",6,MATCH(Points_Table[[#This Row],[% Served 3yr Average]],'Need Points'!$S$21:$S$26,1)+1))</f>
        <v>5</v>
      </c>
    </row>
    <row r="487" spans="1:16" x14ac:dyDescent="0.25">
      <c r="A487" t="str">
        <f t="shared" si="32"/>
        <v>541102</v>
      </c>
      <c r="B487" s="68" t="s">
        <v>2561</v>
      </c>
      <c r="C487" s="71" t="s">
        <v>808</v>
      </c>
      <c r="D487" s="69">
        <v>2018</v>
      </c>
      <c r="E487" s="69">
        <v>0</v>
      </c>
      <c r="F487" s="69">
        <v>52</v>
      </c>
      <c r="G487">
        <f>IFERROR(VLOOKUP(_xlfn.NUMBERVALUE($A487),PKRFP1!$A:$I,6,FALSE),"N/A")</f>
        <v>2.2000000000000002</v>
      </c>
      <c r="H487">
        <f>IFERROR(VLOOKUP(_xlfn.NUMBERVALUE($A487),PKRFP1!$A:$I,5,FALSE),"N/A")</f>
        <v>5</v>
      </c>
      <c r="I487">
        <f>IF(AND(ISNUMBER(Points_Table[[#This Row],[May 2019 NRI]]),ISNUMBER(Points_Table[[#This Row],[2008 NRC]]),OR(H487&lt;=4,G487&gt;=$T$17)),1,0)</f>
        <v>1</v>
      </c>
      <c r="J487">
        <f t="shared" si="29"/>
        <v>0</v>
      </c>
      <c r="K487">
        <f t="shared" si="30"/>
        <v>2</v>
      </c>
      <c r="L487" s="90">
        <f>Points_Table[[#This Row],[Ec Dis Points]]+Points_Table[[#This Row],[ELL Points]]</f>
        <v>2</v>
      </c>
      <c r="M487">
        <f>IFERROR(VLOOKUP(_xlfn.NUMBERVALUE($A487),PKRFP1!$A:$L,12,FALSE),"N/A")</f>
        <v>1</v>
      </c>
      <c r="N487" s="88">
        <f t="shared" si="31"/>
        <v>2</v>
      </c>
      <c r="O487" s="94">
        <f>IFERROR(VLOOKUP(_xlfn.NUMBERVALUE($A487),'% Served'!$A:$L,12,FALSE),"N/A")</f>
        <v>1</v>
      </c>
      <c r="P487" s="90">
        <f>INDEX('Need Points'!$T$21:$T$26,IF(Points_Table[[#This Row],[% Served 3yr Average]]="N/A",6,MATCH(Points_Table[[#This Row],[% Served 3yr Average]],'Need Points'!$S$21:$S$26,1)+1))</f>
        <v>5</v>
      </c>
    </row>
    <row r="488" spans="1:16" x14ac:dyDescent="0.25">
      <c r="A488" t="str">
        <f t="shared" si="32"/>
        <v>541201</v>
      </c>
      <c r="B488" s="68" t="s">
        <v>2562</v>
      </c>
      <c r="C488" s="71" t="s">
        <v>1066</v>
      </c>
      <c r="D488" s="69">
        <v>2018</v>
      </c>
      <c r="E488" s="69">
        <v>0</v>
      </c>
      <c r="F488" s="69">
        <v>51</v>
      </c>
      <c r="G488">
        <f>IFERROR(VLOOKUP(_xlfn.NUMBERVALUE($A488),PKRFP1!$A:$I,6,FALSE),"N/A")</f>
        <v>1.9430000000000001</v>
      </c>
      <c r="H488">
        <f>IFERROR(VLOOKUP(_xlfn.NUMBERVALUE($A488),PKRFP1!$A:$I,5,FALSE),"N/A")</f>
        <v>5</v>
      </c>
      <c r="I488">
        <f>IF(AND(ISNUMBER(Points_Table[[#This Row],[May 2019 NRI]]),ISNUMBER(Points_Table[[#This Row],[2008 NRC]]),OR(H488&lt;=4,G488&gt;=$T$17)),1,0)</f>
        <v>1</v>
      </c>
      <c r="J488">
        <f t="shared" si="29"/>
        <v>0</v>
      </c>
      <c r="K488">
        <f t="shared" si="30"/>
        <v>2</v>
      </c>
      <c r="L488" s="90">
        <f>Points_Table[[#This Row],[Ec Dis Points]]+Points_Table[[#This Row],[ELL Points]]</f>
        <v>2</v>
      </c>
      <c r="M488">
        <f>IFERROR(VLOOKUP(_xlfn.NUMBERVALUE($A488),PKRFP1!$A:$L,12,FALSE),"N/A")</f>
        <v>1</v>
      </c>
      <c r="N488" s="88">
        <f t="shared" si="31"/>
        <v>2</v>
      </c>
      <c r="O488" s="94">
        <f>IFERROR(VLOOKUP(_xlfn.NUMBERVALUE($A488),'% Served'!$A:$L,12,FALSE),"N/A")</f>
        <v>0.98333333333333328</v>
      </c>
      <c r="P488" s="90">
        <f>INDEX('Need Points'!$T$21:$T$26,IF(Points_Table[[#This Row],[% Served 3yr Average]]="N/A",6,MATCH(Points_Table[[#This Row],[% Served 3yr Average]],'Need Points'!$S$21:$S$26,1)+1))</f>
        <v>5</v>
      </c>
    </row>
    <row r="489" spans="1:16" x14ac:dyDescent="0.25">
      <c r="A489" t="str">
        <f t="shared" si="32"/>
        <v>541401</v>
      </c>
      <c r="B489" s="68" t="s">
        <v>2563</v>
      </c>
      <c r="C489" s="71" t="s">
        <v>1070</v>
      </c>
      <c r="D489" s="69">
        <v>2018</v>
      </c>
      <c r="E489" s="69">
        <v>1</v>
      </c>
      <c r="F489" s="69">
        <v>63</v>
      </c>
      <c r="G489">
        <f>IFERROR(VLOOKUP(_xlfn.NUMBERVALUE($A489),PKRFP1!$A:$I,6,FALSE),"N/A")</f>
        <v>2.8220000000000001</v>
      </c>
      <c r="H489">
        <f>IFERROR(VLOOKUP(_xlfn.NUMBERVALUE($A489),PKRFP1!$A:$I,5,FALSE),"N/A")</f>
        <v>5</v>
      </c>
      <c r="I489">
        <f>IF(AND(ISNUMBER(Points_Table[[#This Row],[May 2019 NRI]]),ISNUMBER(Points_Table[[#This Row],[2008 NRC]]),OR(H489&lt;=4,G489&gt;=$T$17)),1,0)</f>
        <v>1</v>
      </c>
      <c r="J489">
        <f t="shared" si="29"/>
        <v>0</v>
      </c>
      <c r="K489">
        <f t="shared" si="30"/>
        <v>2</v>
      </c>
      <c r="L489" s="90">
        <f>Points_Table[[#This Row],[Ec Dis Points]]+Points_Table[[#This Row],[ELL Points]]</f>
        <v>2</v>
      </c>
      <c r="M489">
        <f>IFERROR(VLOOKUP(_xlfn.NUMBERVALUE($A489),PKRFP1!$A:$L,12,FALSE),"N/A")</f>
        <v>1</v>
      </c>
      <c r="N489" s="88">
        <f t="shared" si="31"/>
        <v>2</v>
      </c>
      <c r="O489" s="94">
        <f>IFERROR(VLOOKUP(_xlfn.NUMBERVALUE($A489),'% Served'!$A:$L,12,FALSE),"N/A")</f>
        <v>0.81481481481481488</v>
      </c>
      <c r="P489" s="90">
        <f>INDEX('Need Points'!$T$21:$T$26,IF(Points_Table[[#This Row],[% Served 3yr Average]]="N/A",6,MATCH(Points_Table[[#This Row],[% Served 3yr Average]],'Need Points'!$S$21:$S$26,1)+1))</f>
        <v>1</v>
      </c>
    </row>
    <row r="490" spans="1:16" x14ac:dyDescent="0.25">
      <c r="A490" t="str">
        <f t="shared" si="32"/>
        <v>550101</v>
      </c>
      <c r="B490" s="68" t="s">
        <v>2564</v>
      </c>
      <c r="C490" s="71" t="s">
        <v>1000</v>
      </c>
      <c r="D490" s="69">
        <v>2018</v>
      </c>
      <c r="E490" s="69">
        <v>0</v>
      </c>
      <c r="F490" s="69">
        <v>55</v>
      </c>
      <c r="G490">
        <f>IFERROR(VLOOKUP(_xlfn.NUMBERVALUE($A490),PKRFP1!$A:$I,6,FALSE),"N/A")</f>
        <v>2.7639999999999998</v>
      </c>
      <c r="H490">
        <f>IFERROR(VLOOKUP(_xlfn.NUMBERVALUE($A490),PKRFP1!$A:$I,5,FALSE),"N/A")</f>
        <v>4</v>
      </c>
      <c r="I490">
        <f>IF(AND(ISNUMBER(Points_Table[[#This Row],[May 2019 NRI]]),ISNUMBER(Points_Table[[#This Row],[2008 NRC]]),OR(H490&lt;=4,G490&gt;=$T$17)),1,0)</f>
        <v>1</v>
      </c>
      <c r="J490">
        <f t="shared" si="29"/>
        <v>0</v>
      </c>
      <c r="K490">
        <f t="shared" si="30"/>
        <v>2</v>
      </c>
      <c r="L490" s="90">
        <f>Points_Table[[#This Row],[Ec Dis Points]]+Points_Table[[#This Row],[ELL Points]]</f>
        <v>2</v>
      </c>
      <c r="M490">
        <f>IFERROR(VLOOKUP(_xlfn.NUMBERVALUE($A490),PKRFP1!$A:$L,12,FALSE),"N/A")</f>
        <v>1</v>
      </c>
      <c r="N490" s="88">
        <f t="shared" si="31"/>
        <v>2</v>
      </c>
      <c r="O490" s="94">
        <f>IFERROR(VLOOKUP(_xlfn.NUMBERVALUE($A490),'% Served'!$A:$L,12,FALSE),"N/A")</f>
        <v>1</v>
      </c>
      <c r="P490" s="90">
        <f>INDEX('Need Points'!$T$21:$T$26,IF(Points_Table[[#This Row],[% Served 3yr Average]]="N/A",6,MATCH(Points_Table[[#This Row],[% Served 3yr Average]],'Need Points'!$S$21:$S$26,1)+1))</f>
        <v>5</v>
      </c>
    </row>
    <row r="491" spans="1:16" x14ac:dyDescent="0.25">
      <c r="A491" t="str">
        <f t="shared" si="32"/>
        <v>550301</v>
      </c>
      <c r="B491" s="68" t="s">
        <v>2565</v>
      </c>
      <c r="C491" s="71" t="s">
        <v>1119</v>
      </c>
      <c r="D491" s="69">
        <v>2018</v>
      </c>
      <c r="E491" s="69">
        <v>0</v>
      </c>
      <c r="F491" s="69">
        <v>53</v>
      </c>
      <c r="G491">
        <f>IFERROR(VLOOKUP(_xlfn.NUMBERVALUE($A491),PKRFP1!$A:$I,6,FALSE),"N/A")</f>
        <v>1.7549999999999999</v>
      </c>
      <c r="H491">
        <f>IFERROR(VLOOKUP(_xlfn.NUMBERVALUE($A491),PKRFP1!$A:$I,5,FALSE),"N/A")</f>
        <v>5</v>
      </c>
      <c r="I491">
        <f>IF(AND(ISNUMBER(Points_Table[[#This Row],[May 2019 NRI]]),ISNUMBER(Points_Table[[#This Row],[2008 NRC]]),OR(H491&lt;=4,G491&gt;=$T$17)),1,0)</f>
        <v>1</v>
      </c>
      <c r="J491">
        <f t="shared" si="29"/>
        <v>0</v>
      </c>
      <c r="K491">
        <f t="shared" si="30"/>
        <v>2</v>
      </c>
      <c r="L491" s="90">
        <f>Points_Table[[#This Row],[Ec Dis Points]]+Points_Table[[#This Row],[ELL Points]]</f>
        <v>2</v>
      </c>
      <c r="M491">
        <f>IFERROR(VLOOKUP(_xlfn.NUMBERVALUE($A491),PKRFP1!$A:$L,12,FALSE),"N/A")</f>
        <v>1</v>
      </c>
      <c r="N491" s="88">
        <f t="shared" si="31"/>
        <v>2</v>
      </c>
      <c r="O491" s="94">
        <f>IFERROR(VLOOKUP(_xlfn.NUMBERVALUE($A491),'% Served'!$A:$L,12,FALSE),"N/A")</f>
        <v>1</v>
      </c>
      <c r="P491" s="90">
        <f>INDEX('Need Points'!$T$21:$T$26,IF(Points_Table[[#This Row],[% Served 3yr Average]]="N/A",6,MATCH(Points_Table[[#This Row],[% Served 3yr Average]],'Need Points'!$S$21:$S$26,1)+1))</f>
        <v>5</v>
      </c>
    </row>
    <row r="492" spans="1:16" x14ac:dyDescent="0.25">
      <c r="A492" t="str">
        <f t="shared" si="32"/>
        <v>560501</v>
      </c>
      <c r="B492" s="68" t="s">
        <v>2566</v>
      </c>
      <c r="C492" s="71" t="s">
        <v>1083</v>
      </c>
      <c r="D492" s="69">
        <v>2018</v>
      </c>
      <c r="E492" s="69">
        <v>0</v>
      </c>
      <c r="F492" s="69">
        <v>56</v>
      </c>
      <c r="G492">
        <f>IFERROR(VLOOKUP(_xlfn.NUMBERVALUE($A492),PKRFP1!$A:$I,6,FALSE),"N/A")</f>
        <v>1.661</v>
      </c>
      <c r="H492">
        <f>IFERROR(VLOOKUP(_xlfn.NUMBERVALUE($A492),PKRFP1!$A:$I,5,FALSE),"N/A")</f>
        <v>4</v>
      </c>
      <c r="I492">
        <f>IF(AND(ISNUMBER(Points_Table[[#This Row],[May 2019 NRI]]),ISNUMBER(Points_Table[[#This Row],[2008 NRC]]),OR(H492&lt;=4,G492&gt;=$T$17)),1,0)</f>
        <v>1</v>
      </c>
      <c r="J492">
        <f t="shared" si="29"/>
        <v>0</v>
      </c>
      <c r="K492">
        <f t="shared" si="30"/>
        <v>2</v>
      </c>
      <c r="L492" s="90">
        <f>Points_Table[[#This Row],[Ec Dis Points]]+Points_Table[[#This Row],[ELL Points]]</f>
        <v>2</v>
      </c>
      <c r="M492">
        <f>IFERROR(VLOOKUP(_xlfn.NUMBERVALUE($A492),PKRFP1!$A:$L,12,FALSE),"N/A")</f>
        <v>1</v>
      </c>
      <c r="N492" s="88">
        <f t="shared" si="31"/>
        <v>2</v>
      </c>
      <c r="O492" s="94">
        <f>IFERROR(VLOOKUP(_xlfn.NUMBERVALUE($A492),'% Served'!$A:$L,12,FALSE),"N/A")</f>
        <v>0.98121693121693132</v>
      </c>
      <c r="P492" s="90">
        <f>INDEX('Need Points'!$T$21:$T$26,IF(Points_Table[[#This Row],[% Served 3yr Average]]="N/A",6,MATCH(Points_Table[[#This Row],[% Served 3yr Average]],'Need Points'!$S$21:$S$26,1)+1))</f>
        <v>5</v>
      </c>
    </row>
    <row r="493" spans="1:16" x14ac:dyDescent="0.25">
      <c r="A493" t="str">
        <f t="shared" si="32"/>
        <v>560603</v>
      </c>
      <c r="B493" s="68" t="s">
        <v>2567</v>
      </c>
      <c r="C493" s="71" t="s">
        <v>1048</v>
      </c>
      <c r="D493" s="69">
        <v>2018</v>
      </c>
      <c r="E493" s="69">
        <v>0</v>
      </c>
      <c r="F493" s="69">
        <v>60</v>
      </c>
      <c r="G493">
        <f>IFERROR(VLOOKUP(_xlfn.NUMBERVALUE($A493),PKRFP1!$A:$I,6,FALSE),"N/A")</f>
        <v>1.589</v>
      </c>
      <c r="H493">
        <f>IFERROR(VLOOKUP(_xlfn.NUMBERVALUE($A493),PKRFP1!$A:$I,5,FALSE),"N/A")</f>
        <v>4</v>
      </c>
      <c r="I493">
        <f>IF(AND(ISNUMBER(Points_Table[[#This Row],[May 2019 NRI]]),ISNUMBER(Points_Table[[#This Row],[2008 NRC]]),OR(H493&lt;=4,G493&gt;=$T$17)),1,0)</f>
        <v>1</v>
      </c>
      <c r="J493">
        <f t="shared" si="29"/>
        <v>0</v>
      </c>
      <c r="K493">
        <f t="shared" si="30"/>
        <v>2</v>
      </c>
      <c r="L493" s="90">
        <f>Points_Table[[#This Row],[Ec Dis Points]]+Points_Table[[#This Row],[ELL Points]]</f>
        <v>2</v>
      </c>
      <c r="M493">
        <f>IFERROR(VLOOKUP(_xlfn.NUMBERVALUE($A493),PKRFP1!$A:$L,12,FALSE),"N/A")</f>
        <v>1</v>
      </c>
      <c r="N493" s="88">
        <f t="shared" si="31"/>
        <v>2</v>
      </c>
      <c r="O493" s="94">
        <f>IFERROR(VLOOKUP(_xlfn.NUMBERVALUE($A493),'% Served'!$A:$L,12,FALSE),"N/A")</f>
        <v>1</v>
      </c>
      <c r="P493" s="90">
        <f>INDEX('Need Points'!$T$21:$T$26,IF(Points_Table[[#This Row],[% Served 3yr Average]]="N/A",6,MATCH(Points_Table[[#This Row],[% Served 3yr Average]],'Need Points'!$S$21:$S$26,1)+1))</f>
        <v>5</v>
      </c>
    </row>
    <row r="494" spans="1:16" x14ac:dyDescent="0.25">
      <c r="A494" t="str">
        <f t="shared" si="32"/>
        <v>560701</v>
      </c>
      <c r="B494" s="68" t="s">
        <v>2568</v>
      </c>
      <c r="C494" s="71" t="s">
        <v>1069</v>
      </c>
      <c r="D494" s="69">
        <v>2018</v>
      </c>
      <c r="E494" s="69">
        <v>1</v>
      </c>
      <c r="F494" s="69">
        <v>50</v>
      </c>
      <c r="G494">
        <f>IFERROR(VLOOKUP(_xlfn.NUMBERVALUE($A494),PKRFP1!$A:$I,6,FALSE),"N/A")</f>
        <v>1.502</v>
      </c>
      <c r="H494">
        <f>IFERROR(VLOOKUP(_xlfn.NUMBERVALUE($A494),PKRFP1!$A:$I,5,FALSE),"N/A")</f>
        <v>5</v>
      </c>
      <c r="I494">
        <f>IF(AND(ISNUMBER(Points_Table[[#This Row],[May 2019 NRI]]),ISNUMBER(Points_Table[[#This Row],[2008 NRC]]),OR(H494&lt;=4,G494&gt;=$T$17)),1,0)</f>
        <v>1</v>
      </c>
      <c r="J494">
        <f t="shared" si="29"/>
        <v>0</v>
      </c>
      <c r="K494">
        <f t="shared" si="30"/>
        <v>2</v>
      </c>
      <c r="L494" s="90">
        <f>Points_Table[[#This Row],[Ec Dis Points]]+Points_Table[[#This Row],[ELL Points]]</f>
        <v>2</v>
      </c>
      <c r="M494">
        <f>IFERROR(VLOOKUP(_xlfn.NUMBERVALUE($A494),PKRFP1!$A:$L,12,FALSE),"N/A")</f>
        <v>1</v>
      </c>
      <c r="N494" s="88">
        <f t="shared" si="31"/>
        <v>2</v>
      </c>
      <c r="O494" s="94">
        <f>IFERROR(VLOOKUP(_xlfn.NUMBERVALUE($A494),'% Served'!$A:$L,12,FALSE),"N/A")</f>
        <v>1</v>
      </c>
      <c r="P494" s="90">
        <f>INDEX('Need Points'!$T$21:$T$26,IF(Points_Table[[#This Row],[% Served 3yr Average]]="N/A",6,MATCH(Points_Table[[#This Row],[% Served 3yr Average]],'Need Points'!$S$21:$S$26,1)+1))</f>
        <v>5</v>
      </c>
    </row>
    <row r="495" spans="1:16" x14ac:dyDescent="0.25">
      <c r="A495" t="str">
        <f t="shared" si="32"/>
        <v>561006</v>
      </c>
      <c r="B495" s="68" t="s">
        <v>2569</v>
      </c>
      <c r="C495" s="71" t="s">
        <v>1115</v>
      </c>
      <c r="D495" s="69">
        <v>2018</v>
      </c>
      <c r="E495" s="69">
        <v>1</v>
      </c>
      <c r="F495" s="69">
        <v>59</v>
      </c>
      <c r="G495">
        <f>IFERROR(VLOOKUP(_xlfn.NUMBERVALUE($A495),PKRFP1!$A:$I,6,FALSE),"N/A")</f>
        <v>1.8859999999999999</v>
      </c>
      <c r="H495">
        <f>IFERROR(VLOOKUP(_xlfn.NUMBERVALUE($A495),PKRFP1!$A:$I,5,FALSE),"N/A")</f>
        <v>4</v>
      </c>
      <c r="I495">
        <f>IF(AND(ISNUMBER(Points_Table[[#This Row],[May 2019 NRI]]),ISNUMBER(Points_Table[[#This Row],[2008 NRC]]),OR(H495&lt;=4,G495&gt;=$T$17)),1,0)</f>
        <v>1</v>
      </c>
      <c r="J495">
        <f t="shared" si="29"/>
        <v>0</v>
      </c>
      <c r="K495">
        <f t="shared" si="30"/>
        <v>2</v>
      </c>
      <c r="L495" s="90">
        <f>Points_Table[[#This Row],[Ec Dis Points]]+Points_Table[[#This Row],[ELL Points]]</f>
        <v>2</v>
      </c>
      <c r="M495">
        <f>IFERROR(VLOOKUP(_xlfn.NUMBERVALUE($A495),PKRFP1!$A:$L,12,FALSE),"N/A")</f>
        <v>1</v>
      </c>
      <c r="N495" s="88">
        <f t="shared" si="31"/>
        <v>2</v>
      </c>
      <c r="O495" s="94">
        <f>IFERROR(VLOOKUP(_xlfn.NUMBERVALUE($A495),'% Served'!$A:$L,12,FALSE),"N/A")</f>
        <v>0.99358974358974361</v>
      </c>
      <c r="P495" s="90">
        <f>INDEX('Need Points'!$T$21:$T$26,IF(Points_Table[[#This Row],[% Served 3yr Average]]="N/A",6,MATCH(Points_Table[[#This Row],[% Served 3yr Average]],'Need Points'!$S$21:$S$26,1)+1))</f>
        <v>5</v>
      </c>
    </row>
    <row r="496" spans="1:16" x14ac:dyDescent="0.25">
      <c r="A496" t="str">
        <f t="shared" si="32"/>
        <v>570101</v>
      </c>
      <c r="B496" s="68" t="s">
        <v>2570</v>
      </c>
      <c r="C496" s="71" t="s">
        <v>724</v>
      </c>
      <c r="D496" s="69">
        <v>2018</v>
      </c>
      <c r="E496" s="69">
        <v>0</v>
      </c>
      <c r="F496" s="69">
        <v>60</v>
      </c>
      <c r="G496">
        <f>IFERROR(VLOOKUP(_xlfn.NUMBERVALUE($A496),PKRFP1!$A:$I,6,FALSE),"N/A")</f>
        <v>3.72</v>
      </c>
      <c r="H496">
        <f>IFERROR(VLOOKUP(_xlfn.NUMBERVALUE($A496),PKRFP1!$A:$I,5,FALSE),"N/A")</f>
        <v>4</v>
      </c>
      <c r="I496">
        <f>IF(AND(ISNUMBER(Points_Table[[#This Row],[May 2019 NRI]]),ISNUMBER(Points_Table[[#This Row],[2008 NRC]]),OR(H496&lt;=4,G496&gt;=$T$17)),1,0)</f>
        <v>1</v>
      </c>
      <c r="J496">
        <f t="shared" si="29"/>
        <v>0</v>
      </c>
      <c r="K496">
        <f t="shared" si="30"/>
        <v>2</v>
      </c>
      <c r="L496" s="90">
        <f>Points_Table[[#This Row],[Ec Dis Points]]+Points_Table[[#This Row],[ELL Points]]</f>
        <v>2</v>
      </c>
      <c r="M496">
        <f>IFERROR(VLOOKUP(_xlfn.NUMBERVALUE($A496),PKRFP1!$A:$L,12,FALSE),"N/A")</f>
        <v>1</v>
      </c>
      <c r="N496" s="88">
        <f t="shared" si="31"/>
        <v>2</v>
      </c>
      <c r="O496" s="94">
        <f>IFERROR(VLOOKUP(_xlfn.NUMBERVALUE($A496),'% Served'!$A:$L,12,FALSE),"N/A")</f>
        <v>1</v>
      </c>
      <c r="P496" s="90">
        <f>INDEX('Need Points'!$T$21:$T$26,IF(Points_Table[[#This Row],[% Served 3yr Average]]="N/A",6,MATCH(Points_Table[[#This Row],[% Served 3yr Average]],'Need Points'!$S$21:$S$26,1)+1))</f>
        <v>5</v>
      </c>
    </row>
    <row r="497" spans="1:16" x14ac:dyDescent="0.25">
      <c r="A497" t="str">
        <f t="shared" si="32"/>
        <v>570201</v>
      </c>
      <c r="B497" s="68" t="s">
        <v>2571</v>
      </c>
      <c r="C497" s="71" t="s">
        <v>743</v>
      </c>
      <c r="D497" s="69">
        <v>2018</v>
      </c>
      <c r="E497" s="69">
        <v>0</v>
      </c>
      <c r="F497" s="69">
        <v>58</v>
      </c>
      <c r="G497">
        <f>IFERROR(VLOOKUP(_xlfn.NUMBERVALUE($A497),PKRFP1!$A:$I,6,FALSE),"N/A")</f>
        <v>2.976</v>
      </c>
      <c r="H497">
        <f>IFERROR(VLOOKUP(_xlfn.NUMBERVALUE($A497),PKRFP1!$A:$I,5,FALSE),"N/A")</f>
        <v>4</v>
      </c>
      <c r="I497">
        <f>IF(AND(ISNUMBER(Points_Table[[#This Row],[May 2019 NRI]]),ISNUMBER(Points_Table[[#This Row],[2008 NRC]]),OR(H497&lt;=4,G497&gt;=$T$17)),1,0)</f>
        <v>1</v>
      </c>
      <c r="J497">
        <f t="shared" si="29"/>
        <v>0</v>
      </c>
      <c r="K497">
        <f t="shared" si="30"/>
        <v>2</v>
      </c>
      <c r="L497" s="90">
        <f>Points_Table[[#This Row],[Ec Dis Points]]+Points_Table[[#This Row],[ELL Points]]</f>
        <v>2</v>
      </c>
      <c r="M497">
        <f>IFERROR(VLOOKUP(_xlfn.NUMBERVALUE($A497),PKRFP1!$A:$L,12,FALSE),"N/A")</f>
        <v>1</v>
      </c>
      <c r="N497" s="88">
        <f t="shared" si="31"/>
        <v>2</v>
      </c>
      <c r="O497" s="94">
        <f>IFERROR(VLOOKUP(_xlfn.NUMBERVALUE($A497),'% Served'!$A:$L,12,FALSE),"N/A")</f>
        <v>0.93939393939393945</v>
      </c>
      <c r="P497" s="90">
        <f>INDEX('Need Points'!$T$21:$T$26,IF(Points_Table[[#This Row],[% Served 3yr Average]]="N/A",6,MATCH(Points_Table[[#This Row],[% Served 3yr Average]],'Need Points'!$S$21:$S$26,1)+1))</f>
        <v>3</v>
      </c>
    </row>
    <row r="498" spans="1:16" x14ac:dyDescent="0.25">
      <c r="A498" t="str">
        <f t="shared" si="32"/>
        <v>570302</v>
      </c>
      <c r="B498" s="68" t="s">
        <v>2572</v>
      </c>
      <c r="C498" s="71" t="s">
        <v>748</v>
      </c>
      <c r="D498" s="69">
        <v>2018</v>
      </c>
      <c r="E498" s="69">
        <v>0</v>
      </c>
      <c r="F498" s="69">
        <v>60</v>
      </c>
      <c r="G498">
        <f>IFERROR(VLOOKUP(_xlfn.NUMBERVALUE($A498),PKRFP1!$A:$I,6,FALSE),"N/A")</f>
        <v>2.9809999999999999</v>
      </c>
      <c r="H498">
        <f>IFERROR(VLOOKUP(_xlfn.NUMBERVALUE($A498),PKRFP1!$A:$I,5,FALSE),"N/A")</f>
        <v>4</v>
      </c>
      <c r="I498">
        <f>IF(AND(ISNUMBER(Points_Table[[#This Row],[May 2019 NRI]]),ISNUMBER(Points_Table[[#This Row],[2008 NRC]]),OR(H498&lt;=4,G498&gt;=$T$17)),1,0)</f>
        <v>1</v>
      </c>
      <c r="J498">
        <f t="shared" si="29"/>
        <v>0</v>
      </c>
      <c r="K498">
        <f t="shared" si="30"/>
        <v>2</v>
      </c>
      <c r="L498" s="90">
        <f>Points_Table[[#This Row],[Ec Dis Points]]+Points_Table[[#This Row],[ELL Points]]</f>
        <v>2</v>
      </c>
      <c r="M498">
        <f>IFERROR(VLOOKUP(_xlfn.NUMBERVALUE($A498),PKRFP1!$A:$L,12,FALSE),"N/A")</f>
        <v>1</v>
      </c>
      <c r="N498" s="88">
        <f t="shared" si="31"/>
        <v>2</v>
      </c>
      <c r="O498" s="94">
        <f>IFERROR(VLOOKUP(_xlfn.NUMBERVALUE($A498),'% Served'!$A:$L,12,FALSE),"N/A")</f>
        <v>0.93518518518518512</v>
      </c>
      <c r="P498" s="90">
        <f>INDEX('Need Points'!$T$21:$T$26,IF(Points_Table[[#This Row],[% Served 3yr Average]]="N/A",6,MATCH(Points_Table[[#This Row],[% Served 3yr Average]],'Need Points'!$S$21:$S$26,1)+1))</f>
        <v>3</v>
      </c>
    </row>
    <row r="499" spans="1:16" x14ac:dyDescent="0.25">
      <c r="A499" t="str">
        <f t="shared" si="32"/>
        <v>570401</v>
      </c>
      <c r="B499" s="68" t="s">
        <v>2573</v>
      </c>
      <c r="C499" s="71" t="s">
        <v>760</v>
      </c>
      <c r="D499" s="69">
        <v>2018</v>
      </c>
      <c r="E499" s="69">
        <v>0</v>
      </c>
      <c r="F499" s="69">
        <v>69</v>
      </c>
      <c r="G499">
        <f>IFERROR(VLOOKUP(_xlfn.NUMBERVALUE($A499),PKRFP1!$A:$I,6,FALSE),"N/A")</f>
        <v>3.097</v>
      </c>
      <c r="H499">
        <f>IFERROR(VLOOKUP(_xlfn.NUMBERVALUE($A499),PKRFP1!$A:$I,5,FALSE),"N/A")</f>
        <v>4</v>
      </c>
      <c r="I499">
        <f>IF(AND(ISNUMBER(Points_Table[[#This Row],[May 2019 NRI]]),ISNUMBER(Points_Table[[#This Row],[2008 NRC]]),OR(H499&lt;=4,G499&gt;=$T$17)),1,0)</f>
        <v>1</v>
      </c>
      <c r="J499">
        <f t="shared" si="29"/>
        <v>0</v>
      </c>
      <c r="K499">
        <f t="shared" si="30"/>
        <v>2</v>
      </c>
      <c r="L499" s="90">
        <f>Points_Table[[#This Row],[Ec Dis Points]]+Points_Table[[#This Row],[ELL Points]]</f>
        <v>2</v>
      </c>
      <c r="M499">
        <f>IFERROR(VLOOKUP(_xlfn.NUMBERVALUE($A499),PKRFP1!$A:$L,12,FALSE),"N/A")</f>
        <v>1</v>
      </c>
      <c r="N499" s="88">
        <f t="shared" si="31"/>
        <v>2</v>
      </c>
      <c r="O499" s="94">
        <f>IFERROR(VLOOKUP(_xlfn.NUMBERVALUE($A499),'% Served'!$A:$L,12,FALSE),"N/A")</f>
        <v>0.96491228070175428</v>
      </c>
      <c r="P499" s="90">
        <f>INDEX('Need Points'!$T$21:$T$26,IF(Points_Table[[#This Row],[% Served 3yr Average]]="N/A",6,MATCH(Points_Table[[#This Row],[% Served 3yr Average]],'Need Points'!$S$21:$S$26,1)+1))</f>
        <v>5</v>
      </c>
    </row>
    <row r="500" spans="1:16" x14ac:dyDescent="0.25">
      <c r="A500" t="str">
        <f t="shared" si="32"/>
        <v>570603</v>
      </c>
      <c r="B500" s="68" t="s">
        <v>2574</v>
      </c>
      <c r="C500" s="71" t="s">
        <v>775</v>
      </c>
      <c r="D500" s="69">
        <v>2018</v>
      </c>
      <c r="E500" s="69">
        <v>0</v>
      </c>
      <c r="F500" s="69">
        <v>58</v>
      </c>
      <c r="G500">
        <f>IFERROR(VLOOKUP(_xlfn.NUMBERVALUE($A500),PKRFP1!$A:$I,6,FALSE),"N/A")</f>
        <v>3.1669999999999998</v>
      </c>
      <c r="H500">
        <f>IFERROR(VLOOKUP(_xlfn.NUMBERVALUE($A500),PKRFP1!$A:$I,5,FALSE),"N/A")</f>
        <v>4</v>
      </c>
      <c r="I500">
        <f>IF(AND(ISNUMBER(Points_Table[[#This Row],[May 2019 NRI]]),ISNUMBER(Points_Table[[#This Row],[2008 NRC]]),OR(H500&lt;=4,G500&gt;=$T$17)),1,0)</f>
        <v>1</v>
      </c>
      <c r="J500">
        <f t="shared" si="29"/>
        <v>0</v>
      </c>
      <c r="K500">
        <f t="shared" si="30"/>
        <v>2</v>
      </c>
      <c r="L500" s="90">
        <f>Points_Table[[#This Row],[Ec Dis Points]]+Points_Table[[#This Row],[ELL Points]]</f>
        <v>2</v>
      </c>
      <c r="M500">
        <f>IFERROR(VLOOKUP(_xlfn.NUMBERVALUE($A500),PKRFP1!$A:$L,12,FALSE),"N/A")</f>
        <v>1</v>
      </c>
      <c r="N500" s="88">
        <f t="shared" si="31"/>
        <v>2</v>
      </c>
      <c r="O500" s="94">
        <f>IFERROR(VLOOKUP(_xlfn.NUMBERVALUE($A500),'% Served'!$A:$L,12,FALSE),"N/A")</f>
        <v>1</v>
      </c>
      <c r="P500" s="90">
        <f>INDEX('Need Points'!$T$21:$T$26,IF(Points_Table[[#This Row],[% Served 3yr Average]]="N/A",6,MATCH(Points_Table[[#This Row],[% Served 3yr Average]],'Need Points'!$S$21:$S$26,1)+1))</f>
        <v>5</v>
      </c>
    </row>
    <row r="501" spans="1:16" x14ac:dyDescent="0.25">
      <c r="A501" t="str">
        <f t="shared" si="32"/>
        <v>571000</v>
      </c>
      <c r="B501" s="68" t="s">
        <v>2575</v>
      </c>
      <c r="C501" s="71" t="s">
        <v>815</v>
      </c>
      <c r="D501" s="69">
        <v>2018</v>
      </c>
      <c r="E501" s="69">
        <v>1</v>
      </c>
      <c r="F501" s="69">
        <v>43</v>
      </c>
      <c r="G501">
        <f>IFERROR(VLOOKUP(_xlfn.NUMBERVALUE($A501),PKRFP1!$A:$I,6,FALSE),"N/A")</f>
        <v>1.1479999999999999</v>
      </c>
      <c r="H501">
        <f>IFERROR(VLOOKUP(_xlfn.NUMBERVALUE($A501),PKRFP1!$A:$I,5,FALSE),"N/A")</f>
        <v>5</v>
      </c>
      <c r="I501">
        <f>IF(AND(ISNUMBER(Points_Table[[#This Row],[May 2019 NRI]]),ISNUMBER(Points_Table[[#This Row],[2008 NRC]]),OR(H501&lt;=4,G501&gt;=$T$17)),1,0)</f>
        <v>1</v>
      </c>
      <c r="J501">
        <f t="shared" si="29"/>
        <v>0</v>
      </c>
      <c r="K501">
        <f t="shared" si="30"/>
        <v>1</v>
      </c>
      <c r="L501" s="90">
        <f>Points_Table[[#This Row],[Ec Dis Points]]+Points_Table[[#This Row],[ELL Points]]</f>
        <v>1</v>
      </c>
      <c r="M501">
        <f>IFERROR(VLOOKUP(_xlfn.NUMBERVALUE($A501),PKRFP1!$A:$L,12,FALSE),"N/A")</f>
        <v>1</v>
      </c>
      <c r="N501" s="88">
        <f t="shared" si="31"/>
        <v>2</v>
      </c>
      <c r="O501" s="94">
        <f>IFERROR(VLOOKUP(_xlfn.NUMBERVALUE($A501),'% Served'!$A:$L,12,FALSE),"N/A")</f>
        <v>1</v>
      </c>
      <c r="P501" s="90">
        <f>INDEX('Need Points'!$T$21:$T$26,IF(Points_Table[[#This Row],[% Served 3yr Average]]="N/A",6,MATCH(Points_Table[[#This Row],[% Served 3yr Average]],'Need Points'!$S$21:$S$26,1)+1))</f>
        <v>5</v>
      </c>
    </row>
    <row r="502" spans="1:16" x14ac:dyDescent="0.25">
      <c r="A502" t="str">
        <f t="shared" si="32"/>
        <v>571502</v>
      </c>
      <c r="B502" s="68" t="s">
        <v>2576</v>
      </c>
      <c r="C502" s="71" t="s">
        <v>780</v>
      </c>
      <c r="D502" s="69">
        <v>2018</v>
      </c>
      <c r="E502" s="69">
        <v>0</v>
      </c>
      <c r="F502" s="69">
        <v>56</v>
      </c>
      <c r="G502">
        <f>IFERROR(VLOOKUP(_xlfn.NUMBERVALUE($A502),PKRFP1!$A:$I,6,FALSE),"N/A")</f>
        <v>3.9470000000000001</v>
      </c>
      <c r="H502">
        <f>IFERROR(VLOOKUP(_xlfn.NUMBERVALUE($A502),PKRFP1!$A:$I,5,FALSE),"N/A")</f>
        <v>4</v>
      </c>
      <c r="I502">
        <f>IF(AND(ISNUMBER(Points_Table[[#This Row],[May 2019 NRI]]),ISNUMBER(Points_Table[[#This Row],[2008 NRC]]),OR(H502&lt;=4,G502&gt;=$T$17)),1,0)</f>
        <v>1</v>
      </c>
      <c r="J502">
        <f t="shared" si="29"/>
        <v>0</v>
      </c>
      <c r="K502">
        <f t="shared" si="30"/>
        <v>2</v>
      </c>
      <c r="L502" s="90">
        <f>Points_Table[[#This Row],[Ec Dis Points]]+Points_Table[[#This Row],[ELL Points]]</f>
        <v>2</v>
      </c>
      <c r="M502">
        <f>IFERROR(VLOOKUP(_xlfn.NUMBERVALUE($A502),PKRFP1!$A:$L,12,FALSE),"N/A")</f>
        <v>1</v>
      </c>
      <c r="N502" s="88">
        <f t="shared" si="31"/>
        <v>2</v>
      </c>
      <c r="O502" s="94">
        <f>IFERROR(VLOOKUP(_xlfn.NUMBERVALUE($A502),'% Served'!$A:$L,12,FALSE),"N/A")</f>
        <v>1</v>
      </c>
      <c r="P502" s="90">
        <f>INDEX('Need Points'!$T$21:$T$26,IF(Points_Table[[#This Row],[% Served 3yr Average]]="N/A",6,MATCH(Points_Table[[#This Row],[% Served 3yr Average]],'Need Points'!$S$21:$S$26,1)+1))</f>
        <v>5</v>
      </c>
    </row>
    <row r="503" spans="1:16" x14ac:dyDescent="0.25">
      <c r="A503" t="str">
        <f t="shared" si="32"/>
        <v>571800</v>
      </c>
      <c r="B503" s="68" t="s">
        <v>2577</v>
      </c>
      <c r="C503" s="71" t="s">
        <v>914</v>
      </c>
      <c r="D503" s="69">
        <v>2018</v>
      </c>
      <c r="E503" s="69">
        <v>1</v>
      </c>
      <c r="F503" s="69">
        <v>58</v>
      </c>
      <c r="G503">
        <f>IFERROR(VLOOKUP(_xlfn.NUMBERVALUE($A503),PKRFP1!$A:$I,6,FALSE),"N/A")</f>
        <v>3.1869999999999998</v>
      </c>
      <c r="H503">
        <f>IFERROR(VLOOKUP(_xlfn.NUMBERVALUE($A503),PKRFP1!$A:$I,5,FALSE),"N/A")</f>
        <v>4</v>
      </c>
      <c r="I503">
        <f>IF(AND(ISNUMBER(Points_Table[[#This Row],[May 2019 NRI]]),ISNUMBER(Points_Table[[#This Row],[2008 NRC]]),OR(H503&lt;=4,G503&gt;=$T$17)),1,0)</f>
        <v>1</v>
      </c>
      <c r="J503">
        <f t="shared" si="29"/>
        <v>0</v>
      </c>
      <c r="K503">
        <f t="shared" si="30"/>
        <v>2</v>
      </c>
      <c r="L503" s="90">
        <f>Points_Table[[#This Row],[Ec Dis Points]]+Points_Table[[#This Row],[ELL Points]]</f>
        <v>2</v>
      </c>
      <c r="M503">
        <f>IFERROR(VLOOKUP(_xlfn.NUMBERVALUE($A503),PKRFP1!$A:$L,12,FALSE),"N/A")</f>
        <v>1</v>
      </c>
      <c r="N503" s="88">
        <f t="shared" si="31"/>
        <v>2</v>
      </c>
      <c r="O503" s="94">
        <f>IFERROR(VLOOKUP(_xlfn.NUMBERVALUE($A503),'% Served'!$A:$L,12,FALSE),"N/A")</f>
        <v>1</v>
      </c>
      <c r="P503" s="90">
        <f>INDEX('Need Points'!$T$21:$T$26,IF(Points_Table[[#This Row],[% Served 3yr Average]]="N/A",6,MATCH(Points_Table[[#This Row],[% Served 3yr Average]],'Need Points'!$S$21:$S$26,1)+1))</f>
        <v>5</v>
      </c>
    </row>
    <row r="504" spans="1:16" x14ac:dyDescent="0.25">
      <c r="A504" t="str">
        <f t="shared" si="32"/>
        <v>571901</v>
      </c>
      <c r="B504" s="68" t="s">
        <v>2578</v>
      </c>
      <c r="C504" s="71" t="s">
        <v>739</v>
      </c>
      <c r="D504" s="69">
        <v>2018</v>
      </c>
      <c r="E504" s="69">
        <v>1</v>
      </c>
      <c r="F504" s="69">
        <v>39</v>
      </c>
      <c r="G504">
        <f>IFERROR(VLOOKUP(_xlfn.NUMBERVALUE($A504),PKRFP1!$A:$I,6,FALSE),"N/A")</f>
        <v>2.3610000000000002</v>
      </c>
      <c r="H504">
        <f>IFERROR(VLOOKUP(_xlfn.NUMBERVALUE($A504),PKRFP1!$A:$I,5,FALSE),"N/A")</f>
        <v>5</v>
      </c>
      <c r="I504">
        <f>IF(AND(ISNUMBER(Points_Table[[#This Row],[May 2019 NRI]]),ISNUMBER(Points_Table[[#This Row],[2008 NRC]]),OR(H504&lt;=4,G504&gt;=$T$17)),1,0)</f>
        <v>1</v>
      </c>
      <c r="J504">
        <f t="shared" si="29"/>
        <v>0</v>
      </c>
      <c r="K504">
        <f t="shared" si="30"/>
        <v>1</v>
      </c>
      <c r="L504" s="90">
        <f>Points_Table[[#This Row],[Ec Dis Points]]+Points_Table[[#This Row],[ELL Points]]</f>
        <v>1</v>
      </c>
      <c r="M504">
        <f>IFERROR(VLOOKUP(_xlfn.NUMBERVALUE($A504),PKRFP1!$A:$L,12,FALSE),"N/A")</f>
        <v>1</v>
      </c>
      <c r="N504" s="88">
        <f t="shared" si="31"/>
        <v>2</v>
      </c>
      <c r="O504" s="94">
        <f>IFERROR(VLOOKUP(_xlfn.NUMBERVALUE($A504),'% Served'!$A:$L,12,FALSE),"N/A")</f>
        <v>1</v>
      </c>
      <c r="P504" s="90">
        <f>INDEX('Need Points'!$T$21:$T$26,IF(Points_Table[[#This Row],[% Served 3yr Average]]="N/A",6,MATCH(Points_Table[[#This Row],[% Served 3yr Average]],'Need Points'!$S$21:$S$26,1)+1))</f>
        <v>5</v>
      </c>
    </row>
    <row r="505" spans="1:16" x14ac:dyDescent="0.25">
      <c r="A505" t="str">
        <f t="shared" si="32"/>
        <v>572301</v>
      </c>
      <c r="B505" s="68" t="s">
        <v>2579</v>
      </c>
      <c r="C505" s="71" t="s">
        <v>1035</v>
      </c>
      <c r="D505" s="69">
        <v>2018</v>
      </c>
      <c r="E505" s="69">
        <v>0</v>
      </c>
      <c r="F505" s="69">
        <v>58</v>
      </c>
      <c r="G505">
        <f>IFERROR(VLOOKUP(_xlfn.NUMBERVALUE($A505),PKRFP1!$A:$I,6,FALSE),"N/A")</f>
        <v>2.8149999999999999</v>
      </c>
      <c r="H505">
        <f>IFERROR(VLOOKUP(_xlfn.NUMBERVALUE($A505),PKRFP1!$A:$I,5,FALSE),"N/A")</f>
        <v>4</v>
      </c>
      <c r="I505">
        <f>IF(AND(ISNUMBER(Points_Table[[#This Row],[May 2019 NRI]]),ISNUMBER(Points_Table[[#This Row],[2008 NRC]]),OR(H505&lt;=4,G505&gt;=$T$17)),1,0)</f>
        <v>1</v>
      </c>
      <c r="J505">
        <f t="shared" si="29"/>
        <v>0</v>
      </c>
      <c r="K505">
        <f t="shared" si="30"/>
        <v>2</v>
      </c>
      <c r="L505" s="90">
        <f>Points_Table[[#This Row],[Ec Dis Points]]+Points_Table[[#This Row],[ELL Points]]</f>
        <v>2</v>
      </c>
      <c r="M505">
        <f>IFERROR(VLOOKUP(_xlfn.NUMBERVALUE($A505),PKRFP1!$A:$L,12,FALSE),"N/A")</f>
        <v>1</v>
      </c>
      <c r="N505" s="88">
        <f t="shared" si="31"/>
        <v>2</v>
      </c>
      <c r="O505" s="94">
        <f>IFERROR(VLOOKUP(_xlfn.NUMBERVALUE($A505),'% Served'!$A:$L,12,FALSE),"N/A")</f>
        <v>1</v>
      </c>
      <c r="P505" s="90">
        <f>INDEX('Need Points'!$T$21:$T$26,IF(Points_Table[[#This Row],[% Served 3yr Average]]="N/A",6,MATCH(Points_Table[[#This Row],[% Served 3yr Average]],'Need Points'!$S$21:$S$26,1)+1))</f>
        <v>5</v>
      </c>
    </row>
    <row r="506" spans="1:16" x14ac:dyDescent="0.25">
      <c r="A506" t="str">
        <f t="shared" si="32"/>
        <v>572702</v>
      </c>
      <c r="B506" s="68" t="s">
        <v>2580</v>
      </c>
      <c r="C506" s="71" t="s">
        <v>921</v>
      </c>
      <c r="D506" s="69">
        <v>2018</v>
      </c>
      <c r="E506" s="69">
        <v>0</v>
      </c>
      <c r="F506" s="69">
        <v>56</v>
      </c>
      <c r="G506">
        <f>IFERROR(VLOOKUP(_xlfn.NUMBERVALUE($A506),PKRFP1!$A:$I,6,FALSE),"N/A")</f>
        <v>3.4940000000000002</v>
      </c>
      <c r="H506">
        <f>IFERROR(VLOOKUP(_xlfn.NUMBERVALUE($A506),PKRFP1!$A:$I,5,FALSE),"N/A")</f>
        <v>4</v>
      </c>
      <c r="I506">
        <f>IF(AND(ISNUMBER(Points_Table[[#This Row],[May 2019 NRI]]),ISNUMBER(Points_Table[[#This Row],[2008 NRC]]),OR(H506&lt;=4,G506&gt;=$T$17)),1,0)</f>
        <v>1</v>
      </c>
      <c r="J506">
        <f t="shared" si="29"/>
        <v>0</v>
      </c>
      <c r="K506">
        <f t="shared" si="30"/>
        <v>2</v>
      </c>
      <c r="L506" s="90">
        <f>Points_Table[[#This Row],[Ec Dis Points]]+Points_Table[[#This Row],[ELL Points]]</f>
        <v>2</v>
      </c>
      <c r="M506">
        <f>IFERROR(VLOOKUP(_xlfn.NUMBERVALUE($A506),PKRFP1!$A:$L,12,FALSE),"N/A")</f>
        <v>1</v>
      </c>
      <c r="N506" s="88">
        <f t="shared" si="31"/>
        <v>2</v>
      </c>
      <c r="O506" s="94">
        <f>IFERROR(VLOOKUP(_xlfn.NUMBERVALUE($A506),'% Served'!$A:$L,12,FALSE),"N/A")</f>
        <v>0.88888888888888884</v>
      </c>
      <c r="P506" s="90">
        <f>INDEX('Need Points'!$T$21:$T$26,IF(Points_Table[[#This Row],[% Served 3yr Average]]="N/A",6,MATCH(Points_Table[[#This Row],[% Served 3yr Average]],'Need Points'!$S$21:$S$26,1)+1))</f>
        <v>3</v>
      </c>
    </row>
    <row r="507" spans="1:16" x14ac:dyDescent="0.25">
      <c r="A507" t="str">
        <f t="shared" si="32"/>
        <v>572901</v>
      </c>
      <c r="B507" s="68" t="s">
        <v>2581</v>
      </c>
      <c r="C507" s="71" t="s">
        <v>894</v>
      </c>
      <c r="D507" s="69">
        <v>2018</v>
      </c>
      <c r="E507" s="69">
        <v>0</v>
      </c>
      <c r="F507" s="69">
        <v>56</v>
      </c>
      <c r="G507">
        <f>IFERROR(VLOOKUP(_xlfn.NUMBERVALUE($A507),PKRFP1!$A:$I,6,FALSE),"N/A")</f>
        <v>0.94799999999999995</v>
      </c>
      <c r="H507">
        <f>IFERROR(VLOOKUP(_xlfn.NUMBERVALUE($A507),PKRFP1!$A:$I,5,FALSE),"N/A")</f>
        <v>5</v>
      </c>
      <c r="I507">
        <f>IF(AND(ISNUMBER(Points_Table[[#This Row],[May 2019 NRI]]),ISNUMBER(Points_Table[[#This Row],[2008 NRC]]),OR(H507&lt;=4,G507&gt;=$T$17)),1,0)</f>
        <v>1</v>
      </c>
      <c r="J507">
        <f t="shared" si="29"/>
        <v>0</v>
      </c>
      <c r="K507">
        <f t="shared" si="30"/>
        <v>2</v>
      </c>
      <c r="L507" s="90">
        <f>Points_Table[[#This Row],[Ec Dis Points]]+Points_Table[[#This Row],[ELL Points]]</f>
        <v>2</v>
      </c>
      <c r="M507">
        <f>IFERROR(VLOOKUP(_xlfn.NUMBERVALUE($A507),PKRFP1!$A:$L,12,FALSE),"N/A")</f>
        <v>1</v>
      </c>
      <c r="N507" s="88">
        <f t="shared" si="31"/>
        <v>2</v>
      </c>
      <c r="O507" s="94">
        <f>IFERROR(VLOOKUP(_xlfn.NUMBERVALUE($A507),'% Served'!$A:$L,12,FALSE),"N/A")</f>
        <v>1</v>
      </c>
      <c r="P507" s="90">
        <f>INDEX('Need Points'!$T$21:$T$26,IF(Points_Table[[#This Row],[% Served 3yr Average]]="N/A",6,MATCH(Points_Table[[#This Row],[% Served 3yr Average]],'Need Points'!$S$21:$S$26,1)+1))</f>
        <v>5</v>
      </c>
    </row>
    <row r="508" spans="1:16" x14ac:dyDescent="0.25">
      <c r="A508" t="str">
        <f t="shared" si="32"/>
        <v>573002</v>
      </c>
      <c r="B508" s="68" t="s">
        <v>2582</v>
      </c>
      <c r="C508" s="71" t="s">
        <v>1121</v>
      </c>
      <c r="D508" s="69">
        <v>2018</v>
      </c>
      <c r="E508" s="69">
        <v>0</v>
      </c>
      <c r="F508" s="69">
        <v>58</v>
      </c>
      <c r="G508">
        <f>IFERROR(VLOOKUP(_xlfn.NUMBERVALUE($A508),PKRFP1!$A:$I,6,FALSE),"N/A")</f>
        <v>2.875</v>
      </c>
      <c r="H508">
        <f>IFERROR(VLOOKUP(_xlfn.NUMBERVALUE($A508),PKRFP1!$A:$I,5,FALSE),"N/A")</f>
        <v>4</v>
      </c>
      <c r="I508">
        <f>IF(AND(ISNUMBER(Points_Table[[#This Row],[May 2019 NRI]]),ISNUMBER(Points_Table[[#This Row],[2008 NRC]]),OR(H508&lt;=4,G508&gt;=$T$17)),1,0)</f>
        <v>1</v>
      </c>
      <c r="J508">
        <f t="shared" si="29"/>
        <v>0</v>
      </c>
      <c r="K508">
        <f t="shared" si="30"/>
        <v>2</v>
      </c>
      <c r="L508" s="90">
        <f>Points_Table[[#This Row],[Ec Dis Points]]+Points_Table[[#This Row],[ELL Points]]</f>
        <v>2</v>
      </c>
      <c r="M508">
        <f>IFERROR(VLOOKUP(_xlfn.NUMBERVALUE($A508),PKRFP1!$A:$L,12,FALSE),"N/A")</f>
        <v>1</v>
      </c>
      <c r="N508" s="88">
        <f t="shared" si="31"/>
        <v>2</v>
      </c>
      <c r="O508" s="94">
        <f>IFERROR(VLOOKUP(_xlfn.NUMBERVALUE($A508),'% Served'!$A:$L,12,FALSE),"N/A")</f>
        <v>1</v>
      </c>
      <c r="P508" s="90">
        <f>INDEX('Need Points'!$T$21:$T$26,IF(Points_Table[[#This Row],[% Served 3yr Average]]="N/A",6,MATCH(Points_Table[[#This Row],[% Served 3yr Average]],'Need Points'!$S$21:$S$26,1)+1))</f>
        <v>5</v>
      </c>
    </row>
    <row r="509" spans="1:16" x14ac:dyDescent="0.25">
      <c r="A509" t="str">
        <f t="shared" si="32"/>
        <v>580101</v>
      </c>
      <c r="B509" s="68" t="s">
        <v>2583</v>
      </c>
      <c r="C509" s="71" t="s">
        <v>1154</v>
      </c>
      <c r="D509" s="69">
        <v>2018</v>
      </c>
      <c r="E509" s="69">
        <v>2</v>
      </c>
      <c r="F509" s="69">
        <v>18</v>
      </c>
      <c r="G509">
        <f>IFERROR(VLOOKUP(_xlfn.NUMBERVALUE($A509),PKRFP1!$A:$I,6,FALSE),"N/A")</f>
        <v>0.14799999999999999</v>
      </c>
      <c r="H509">
        <f>IFERROR(VLOOKUP(_xlfn.NUMBERVALUE($A509),PKRFP1!$A:$I,5,FALSE),"N/A")</f>
        <v>6</v>
      </c>
      <c r="I509">
        <f>IF(AND(ISNUMBER(Points_Table[[#This Row],[May 2019 NRI]]),ISNUMBER(Points_Table[[#This Row],[2008 NRC]]),OR(H509&lt;=4,G509&gt;=$T$17)),1,0)</f>
        <v>0</v>
      </c>
      <c r="J509">
        <f t="shared" si="29"/>
        <v>0</v>
      </c>
      <c r="K509">
        <f t="shared" si="30"/>
        <v>1</v>
      </c>
      <c r="L509" s="90">
        <f>Points_Table[[#This Row],[Ec Dis Points]]+Points_Table[[#This Row],[ELL Points]]</f>
        <v>1</v>
      </c>
      <c r="M509">
        <f>IFERROR(VLOOKUP(_xlfn.NUMBERVALUE($A509),PKRFP1!$A:$L,12,FALSE),"N/A")</f>
        <v>0</v>
      </c>
      <c r="N509" s="88">
        <f t="shared" si="31"/>
        <v>3</v>
      </c>
      <c r="O509" s="94" t="str">
        <f>IFERROR(VLOOKUP(_xlfn.NUMBERVALUE($A509),'% Served'!$A:$L,12,FALSE),"N/A")</f>
        <v>N/A</v>
      </c>
      <c r="P509" s="90">
        <f>INDEX('Need Points'!$T$21:$T$26,IF(Points_Table[[#This Row],[% Served 3yr Average]]="N/A",6,MATCH(Points_Table[[#This Row],[% Served 3yr Average]],'Need Points'!$S$21:$S$26,1)+1))</f>
        <v>5</v>
      </c>
    </row>
    <row r="510" spans="1:16" x14ac:dyDescent="0.25">
      <c r="A510" t="str">
        <f t="shared" si="32"/>
        <v>580102</v>
      </c>
      <c r="B510" s="68" t="s">
        <v>2584</v>
      </c>
      <c r="C510" s="71" t="s">
        <v>1400</v>
      </c>
      <c r="D510" s="69">
        <v>2018</v>
      </c>
      <c r="E510" s="69">
        <v>5</v>
      </c>
      <c r="F510" s="69">
        <v>43</v>
      </c>
      <c r="G510">
        <f>IFERROR(VLOOKUP(_xlfn.NUMBERVALUE($A510),PKRFP1!$A:$I,6,FALSE),"N/A")</f>
        <v>0.63600000000000001</v>
      </c>
      <c r="H510">
        <f>IFERROR(VLOOKUP(_xlfn.NUMBERVALUE($A510),PKRFP1!$A:$I,5,FALSE),"N/A")</f>
        <v>5</v>
      </c>
      <c r="I510">
        <f>IF(AND(ISNUMBER(Points_Table[[#This Row],[May 2019 NRI]]),ISNUMBER(Points_Table[[#This Row],[2008 NRC]]),OR(H510&lt;=4,G510&gt;=$T$17)),1,0)</f>
        <v>0</v>
      </c>
      <c r="J510">
        <f t="shared" si="29"/>
        <v>1</v>
      </c>
      <c r="K510">
        <f t="shared" si="30"/>
        <v>1</v>
      </c>
      <c r="L510" s="90">
        <f>Points_Table[[#This Row],[Ec Dis Points]]+Points_Table[[#This Row],[ELL Points]]</f>
        <v>2</v>
      </c>
      <c r="M510">
        <f>IFERROR(VLOOKUP(_xlfn.NUMBERVALUE($A510),PKRFP1!$A:$L,12,FALSE),"N/A")</f>
        <v>0</v>
      </c>
      <c r="N510" s="88">
        <f t="shared" si="31"/>
        <v>3</v>
      </c>
      <c r="O510" s="94" t="str">
        <f>IFERROR(VLOOKUP(_xlfn.NUMBERVALUE($A510),'% Served'!$A:$L,12,FALSE),"N/A")</f>
        <v>N/A</v>
      </c>
      <c r="P510" s="90">
        <f>INDEX('Need Points'!$T$21:$T$26,IF(Points_Table[[#This Row],[% Served 3yr Average]]="N/A",6,MATCH(Points_Table[[#This Row],[% Served 3yr Average]],'Need Points'!$S$21:$S$26,1)+1))</f>
        <v>5</v>
      </c>
    </row>
    <row r="511" spans="1:16" x14ac:dyDescent="0.25">
      <c r="A511" t="str">
        <f t="shared" si="32"/>
        <v>580103</v>
      </c>
      <c r="B511" s="68" t="s">
        <v>2585</v>
      </c>
      <c r="C511" s="71" t="s">
        <v>1306</v>
      </c>
      <c r="D511" s="69">
        <v>2018</v>
      </c>
      <c r="E511" s="69">
        <v>6</v>
      </c>
      <c r="F511" s="69">
        <v>46</v>
      </c>
      <c r="G511">
        <f>IFERROR(VLOOKUP(_xlfn.NUMBERVALUE($A511),PKRFP1!$A:$I,6,FALSE),"N/A")</f>
        <v>0.65</v>
      </c>
      <c r="H511">
        <f>IFERROR(VLOOKUP(_xlfn.NUMBERVALUE($A511),PKRFP1!$A:$I,5,FALSE),"N/A")</f>
        <v>5</v>
      </c>
      <c r="I511">
        <f>IF(AND(ISNUMBER(Points_Table[[#This Row],[May 2019 NRI]]),ISNUMBER(Points_Table[[#This Row],[2008 NRC]]),OR(H511&lt;=4,G511&gt;=$T$17)),1,0)</f>
        <v>0</v>
      </c>
      <c r="J511">
        <f t="shared" si="29"/>
        <v>1</v>
      </c>
      <c r="K511">
        <f t="shared" si="30"/>
        <v>1</v>
      </c>
      <c r="L511" s="90">
        <f>Points_Table[[#This Row],[Ec Dis Points]]+Points_Table[[#This Row],[ELL Points]]</f>
        <v>2</v>
      </c>
      <c r="M511">
        <f>IFERROR(VLOOKUP(_xlfn.NUMBERVALUE($A511),PKRFP1!$A:$L,12,FALSE),"N/A")</f>
        <v>0</v>
      </c>
      <c r="N511" s="88">
        <f t="shared" si="31"/>
        <v>3</v>
      </c>
      <c r="O511" s="94" t="str">
        <f>IFERROR(VLOOKUP(_xlfn.NUMBERVALUE($A511),'% Served'!$A:$L,12,FALSE),"N/A")</f>
        <v>N/A</v>
      </c>
      <c r="P511" s="90">
        <f>INDEX('Need Points'!$T$21:$T$26,IF(Points_Table[[#This Row],[% Served 3yr Average]]="N/A",6,MATCH(Points_Table[[#This Row],[% Served 3yr Average]],'Need Points'!$S$21:$S$26,1)+1))</f>
        <v>5</v>
      </c>
    </row>
    <row r="512" spans="1:16" x14ac:dyDescent="0.25">
      <c r="A512" t="str">
        <f t="shared" si="32"/>
        <v>580104</v>
      </c>
      <c r="B512" s="68" t="s">
        <v>2586</v>
      </c>
      <c r="C512" s="71" t="s">
        <v>1270</v>
      </c>
      <c r="D512" s="69">
        <v>2018</v>
      </c>
      <c r="E512" s="69">
        <v>5</v>
      </c>
      <c r="F512" s="69">
        <v>39</v>
      </c>
      <c r="G512">
        <f>IFERROR(VLOOKUP(_xlfn.NUMBERVALUE($A512),PKRFP1!$A:$I,6,FALSE),"N/A")</f>
        <v>0.67700000000000005</v>
      </c>
      <c r="H512">
        <f>IFERROR(VLOOKUP(_xlfn.NUMBERVALUE($A512),PKRFP1!$A:$I,5,FALSE),"N/A")</f>
        <v>5</v>
      </c>
      <c r="I512">
        <f>IF(AND(ISNUMBER(Points_Table[[#This Row],[May 2019 NRI]]),ISNUMBER(Points_Table[[#This Row],[2008 NRC]]),OR(H512&lt;=4,G512&gt;=$T$17)),1,0)</f>
        <v>0</v>
      </c>
      <c r="J512">
        <f t="shared" si="29"/>
        <v>1</v>
      </c>
      <c r="K512">
        <f t="shared" si="30"/>
        <v>1</v>
      </c>
      <c r="L512" s="90">
        <f>Points_Table[[#This Row],[Ec Dis Points]]+Points_Table[[#This Row],[ELL Points]]</f>
        <v>2</v>
      </c>
      <c r="M512">
        <f>IFERROR(VLOOKUP(_xlfn.NUMBERVALUE($A512),PKRFP1!$A:$L,12,FALSE),"N/A")</f>
        <v>0</v>
      </c>
      <c r="N512" s="88">
        <f t="shared" si="31"/>
        <v>3</v>
      </c>
      <c r="O512" s="94" t="str">
        <f>IFERROR(VLOOKUP(_xlfn.NUMBERVALUE($A512),'% Served'!$A:$L,12,FALSE),"N/A")</f>
        <v>N/A</v>
      </c>
      <c r="P512" s="90">
        <f>INDEX('Need Points'!$T$21:$T$26,IF(Points_Table[[#This Row],[% Served 3yr Average]]="N/A",6,MATCH(Points_Table[[#This Row],[% Served 3yr Average]],'Need Points'!$S$21:$S$26,1)+1))</f>
        <v>5</v>
      </c>
    </row>
    <row r="513" spans="1:16" x14ac:dyDescent="0.25">
      <c r="A513" t="str">
        <f t="shared" si="32"/>
        <v>580105</v>
      </c>
      <c r="B513" s="68" t="s">
        <v>2587</v>
      </c>
      <c r="C513" s="71" t="s">
        <v>813</v>
      </c>
      <c r="D513" s="69">
        <v>2018</v>
      </c>
      <c r="E513" s="69">
        <v>17</v>
      </c>
      <c r="F513" s="69">
        <v>73</v>
      </c>
      <c r="G513">
        <f>IFERROR(VLOOKUP(_xlfn.NUMBERVALUE($A513),PKRFP1!$A:$I,6,FALSE),"N/A")</f>
        <v>1.9279999999999999</v>
      </c>
      <c r="H513">
        <f>IFERROR(VLOOKUP(_xlfn.NUMBERVALUE($A513),PKRFP1!$A:$I,5,FALSE),"N/A")</f>
        <v>3</v>
      </c>
      <c r="I513">
        <f>IF(AND(ISNUMBER(Points_Table[[#This Row],[May 2019 NRI]]),ISNUMBER(Points_Table[[#This Row],[2008 NRC]]),OR(H513&lt;=4,G513&gt;=$T$17)),1,0)</f>
        <v>1</v>
      </c>
      <c r="J513">
        <f t="shared" si="29"/>
        <v>2</v>
      </c>
      <c r="K513">
        <f t="shared" si="30"/>
        <v>2</v>
      </c>
      <c r="L513" s="90">
        <f>Points_Table[[#This Row],[Ec Dis Points]]+Points_Table[[#This Row],[ELL Points]]</f>
        <v>4</v>
      </c>
      <c r="M513">
        <f>IFERROR(VLOOKUP(_xlfn.NUMBERVALUE($A513),PKRFP1!$A:$L,12,FALSE),"N/A")</f>
        <v>1</v>
      </c>
      <c r="N513" s="88">
        <f t="shared" si="31"/>
        <v>2</v>
      </c>
      <c r="O513" s="94">
        <f>IFERROR(VLOOKUP(_xlfn.NUMBERVALUE($A513),'% Served'!$A:$L,12,FALSE),"N/A")</f>
        <v>1</v>
      </c>
      <c r="P513" s="90">
        <f>INDEX('Need Points'!$T$21:$T$26,IF(Points_Table[[#This Row],[% Served 3yr Average]]="N/A",6,MATCH(Points_Table[[#This Row],[% Served 3yr Average]],'Need Points'!$S$21:$S$26,1)+1))</f>
        <v>5</v>
      </c>
    </row>
    <row r="514" spans="1:16" x14ac:dyDescent="0.25">
      <c r="A514" t="str">
        <f t="shared" si="32"/>
        <v>580106</v>
      </c>
      <c r="B514" s="68" t="s">
        <v>2588</v>
      </c>
      <c r="C514" s="71" t="s">
        <v>735</v>
      </c>
      <c r="D514" s="69">
        <v>2018</v>
      </c>
      <c r="E514" s="69">
        <v>22</v>
      </c>
      <c r="F514" s="69">
        <v>80</v>
      </c>
      <c r="G514">
        <f>IFERROR(VLOOKUP(_xlfn.NUMBERVALUE($A514),PKRFP1!$A:$I,6,FALSE),"N/A")</f>
        <v>1.397</v>
      </c>
      <c r="H514">
        <f>IFERROR(VLOOKUP(_xlfn.NUMBERVALUE($A514),PKRFP1!$A:$I,5,FALSE),"N/A")</f>
        <v>3</v>
      </c>
      <c r="I514">
        <f>IF(AND(ISNUMBER(Points_Table[[#This Row],[May 2019 NRI]]),ISNUMBER(Points_Table[[#This Row],[2008 NRC]]),OR(H514&lt;=4,G514&gt;=$T$17)),1,0)</f>
        <v>1</v>
      </c>
      <c r="J514">
        <f t="shared" si="29"/>
        <v>2</v>
      </c>
      <c r="K514">
        <f t="shared" si="30"/>
        <v>3</v>
      </c>
      <c r="L514" s="90">
        <f>Points_Table[[#This Row],[Ec Dis Points]]+Points_Table[[#This Row],[ELL Points]]</f>
        <v>5</v>
      </c>
      <c r="M514">
        <f>IFERROR(VLOOKUP(_xlfn.NUMBERVALUE($A514),PKRFP1!$A:$L,12,FALSE),"N/A")</f>
        <v>1</v>
      </c>
      <c r="N514" s="88">
        <f t="shared" si="31"/>
        <v>2</v>
      </c>
      <c r="O514" s="94">
        <f>IFERROR(VLOOKUP(_xlfn.NUMBERVALUE($A514),'% Served'!$A:$L,12,FALSE),"N/A")</f>
        <v>1</v>
      </c>
      <c r="P514" s="90">
        <f>INDEX('Need Points'!$T$21:$T$26,IF(Points_Table[[#This Row],[% Served 3yr Average]]="N/A",6,MATCH(Points_Table[[#This Row],[% Served 3yr Average]],'Need Points'!$S$21:$S$26,1)+1))</f>
        <v>5</v>
      </c>
    </row>
    <row r="515" spans="1:16" x14ac:dyDescent="0.25">
      <c r="A515" t="str">
        <f t="shared" si="32"/>
        <v>580107</v>
      </c>
      <c r="B515" s="68" t="s">
        <v>2589</v>
      </c>
      <c r="C515" s="71" t="s">
        <v>822</v>
      </c>
      <c r="D515" s="69">
        <v>2018</v>
      </c>
      <c r="E515" s="69">
        <v>6</v>
      </c>
      <c r="F515" s="69">
        <v>46</v>
      </c>
      <c r="G515">
        <f>IFERROR(VLOOKUP(_xlfn.NUMBERVALUE($A515),PKRFP1!$A:$I,6,FALSE),"N/A")</f>
        <v>0.82</v>
      </c>
      <c r="H515">
        <f>IFERROR(VLOOKUP(_xlfn.NUMBERVALUE($A515),PKRFP1!$A:$I,5,FALSE),"N/A")</f>
        <v>5</v>
      </c>
      <c r="I515">
        <f>IF(AND(ISNUMBER(Points_Table[[#This Row],[May 2019 NRI]]),ISNUMBER(Points_Table[[#This Row],[2008 NRC]]),OR(H515&lt;=4,G515&gt;=$T$17)),1,0)</f>
        <v>1</v>
      </c>
      <c r="J515">
        <f t="shared" ref="J515:J578" si="33">INDEX($T$5:$T$8,MATCH(E515,$S$5:$S$8,1)+1)</f>
        <v>1</v>
      </c>
      <c r="K515">
        <f t="shared" ref="K515:K578" si="34">INDEX($T$12:$T$15,MATCH(F515,$S$12:$S$15,1)+1)</f>
        <v>1</v>
      </c>
      <c r="L515" s="90">
        <f>Points_Table[[#This Row],[Ec Dis Points]]+Points_Table[[#This Row],[ELL Points]]</f>
        <v>2</v>
      </c>
      <c r="M515">
        <f>IFERROR(VLOOKUP(_xlfn.NUMBERVALUE($A515),PKRFP1!$A:$L,12,FALSE),"N/A")</f>
        <v>1</v>
      </c>
      <c r="N515" s="88">
        <f t="shared" si="31"/>
        <v>2</v>
      </c>
      <c r="O515" s="94">
        <f>IFERROR(VLOOKUP(_xlfn.NUMBERVALUE($A515),'% Served'!$A:$L,12,FALSE),"N/A")</f>
        <v>0.97363465160075335</v>
      </c>
      <c r="P515" s="90">
        <f>INDEX('Need Points'!$T$21:$T$26,IF(Points_Table[[#This Row],[% Served 3yr Average]]="N/A",6,MATCH(Points_Table[[#This Row],[% Served 3yr Average]],'Need Points'!$S$21:$S$26,1)+1))</f>
        <v>5</v>
      </c>
    </row>
    <row r="516" spans="1:16" x14ac:dyDescent="0.25">
      <c r="A516" t="str">
        <f t="shared" si="32"/>
        <v>580109</v>
      </c>
      <c r="B516" s="68" t="s">
        <v>2590</v>
      </c>
      <c r="C516" s="71" t="s">
        <v>1141</v>
      </c>
      <c r="D516" s="69">
        <v>2018</v>
      </c>
      <c r="E516" s="69">
        <v>31</v>
      </c>
      <c r="F516" s="69">
        <v>95</v>
      </c>
      <c r="G516">
        <f>IFERROR(VLOOKUP(_xlfn.NUMBERVALUE($A516),PKRFP1!$A:$I,6,FALSE),"N/A")</f>
        <v>5.6449999999999996</v>
      </c>
      <c r="H516">
        <f>IFERROR(VLOOKUP(_xlfn.NUMBERVALUE($A516),PKRFP1!$A:$I,5,FALSE),"N/A")</f>
        <v>3</v>
      </c>
      <c r="I516">
        <f>IF(AND(ISNUMBER(Points_Table[[#This Row],[May 2019 NRI]]),ISNUMBER(Points_Table[[#This Row],[2008 NRC]]),OR(H516&lt;=4,G516&gt;=$T$17)),1,0)</f>
        <v>1</v>
      </c>
      <c r="J516">
        <f t="shared" si="33"/>
        <v>2</v>
      </c>
      <c r="K516">
        <f t="shared" si="34"/>
        <v>3</v>
      </c>
      <c r="L516" s="90">
        <f>Points_Table[[#This Row],[Ec Dis Points]]+Points_Table[[#This Row],[ELL Points]]</f>
        <v>5</v>
      </c>
      <c r="M516">
        <f>IFERROR(VLOOKUP(_xlfn.NUMBERVALUE($A516),PKRFP1!$A:$L,12,FALSE),"N/A")</f>
        <v>1</v>
      </c>
      <c r="N516" s="88">
        <f t="shared" ref="N516:N579" si="35">IF(AND(M516=0,I516=1),1,IF(I516=1,2,3))</f>
        <v>2</v>
      </c>
      <c r="O516" s="94">
        <f>IFERROR(VLOOKUP(_xlfn.NUMBERVALUE($A516),'% Served'!$A:$L,12,FALSE),"N/A")</f>
        <v>1</v>
      </c>
      <c r="P516" s="90">
        <f>INDEX('Need Points'!$T$21:$T$26,IF(Points_Table[[#This Row],[% Served 3yr Average]]="N/A",6,MATCH(Points_Table[[#This Row],[% Served 3yr Average]],'Need Points'!$S$21:$S$26,1)+1))</f>
        <v>5</v>
      </c>
    </row>
    <row r="517" spans="1:16" x14ac:dyDescent="0.25">
      <c r="A517" t="str">
        <f t="shared" si="32"/>
        <v>580201</v>
      </c>
      <c r="B517" s="68" t="s">
        <v>2591</v>
      </c>
      <c r="C517" s="71" t="s">
        <v>1378</v>
      </c>
      <c r="D517" s="69">
        <v>2018</v>
      </c>
      <c r="E517" s="69">
        <v>1</v>
      </c>
      <c r="F517" s="69">
        <v>10</v>
      </c>
      <c r="G517">
        <f>IFERROR(VLOOKUP(_xlfn.NUMBERVALUE($A517),PKRFP1!$A:$I,6,FALSE),"N/A")</f>
        <v>7.3999999999999996E-2</v>
      </c>
      <c r="H517">
        <f>IFERROR(VLOOKUP(_xlfn.NUMBERVALUE($A517),PKRFP1!$A:$I,5,FALSE),"N/A")</f>
        <v>6</v>
      </c>
      <c r="I517">
        <f>IF(AND(ISNUMBER(Points_Table[[#This Row],[May 2019 NRI]]),ISNUMBER(Points_Table[[#This Row],[2008 NRC]]),OR(H517&lt;=4,G517&gt;=$T$17)),1,0)</f>
        <v>0</v>
      </c>
      <c r="J517">
        <f t="shared" si="33"/>
        <v>0</v>
      </c>
      <c r="K517">
        <f t="shared" si="34"/>
        <v>1</v>
      </c>
      <c r="L517" s="90">
        <f>Points_Table[[#This Row],[Ec Dis Points]]+Points_Table[[#This Row],[ELL Points]]</f>
        <v>1</v>
      </c>
      <c r="M517">
        <f>IFERROR(VLOOKUP(_xlfn.NUMBERVALUE($A517),PKRFP1!$A:$L,12,FALSE),"N/A")</f>
        <v>0</v>
      </c>
      <c r="N517" s="88">
        <f t="shared" si="35"/>
        <v>3</v>
      </c>
      <c r="O517" s="94" t="str">
        <f>IFERROR(VLOOKUP(_xlfn.NUMBERVALUE($A517),'% Served'!$A:$L,12,FALSE),"N/A")</f>
        <v>N/A</v>
      </c>
      <c r="P517" s="90">
        <f>INDEX('Need Points'!$T$21:$T$26,IF(Points_Table[[#This Row],[% Served 3yr Average]]="N/A",6,MATCH(Points_Table[[#This Row],[% Served 3yr Average]],'Need Points'!$S$21:$S$26,1)+1))</f>
        <v>5</v>
      </c>
    </row>
    <row r="518" spans="1:16" x14ac:dyDescent="0.25">
      <c r="A518" t="str">
        <f t="shared" si="32"/>
        <v>580203</v>
      </c>
      <c r="B518" s="68" t="s">
        <v>2592</v>
      </c>
      <c r="C518" s="71" t="s">
        <v>1172</v>
      </c>
      <c r="D518" s="69">
        <v>2018</v>
      </c>
      <c r="E518" s="69">
        <v>7</v>
      </c>
      <c r="F518" s="69">
        <v>35</v>
      </c>
      <c r="G518">
        <f>IFERROR(VLOOKUP(_xlfn.NUMBERVALUE($A518),PKRFP1!$A:$I,6,FALSE),"N/A")</f>
        <v>0.53400000000000003</v>
      </c>
      <c r="H518">
        <f>IFERROR(VLOOKUP(_xlfn.NUMBERVALUE($A518),PKRFP1!$A:$I,5,FALSE),"N/A")</f>
        <v>5</v>
      </c>
      <c r="I518">
        <f>IF(AND(ISNUMBER(Points_Table[[#This Row],[May 2019 NRI]]),ISNUMBER(Points_Table[[#This Row],[2008 NRC]]),OR(H518&lt;=4,G518&gt;=$T$17)),1,0)</f>
        <v>0</v>
      </c>
      <c r="J518">
        <f t="shared" si="33"/>
        <v>1</v>
      </c>
      <c r="K518">
        <f t="shared" si="34"/>
        <v>1</v>
      </c>
      <c r="L518" s="90">
        <f>Points_Table[[#This Row],[Ec Dis Points]]+Points_Table[[#This Row],[ELL Points]]</f>
        <v>2</v>
      </c>
      <c r="M518">
        <f>IFERROR(VLOOKUP(_xlfn.NUMBERVALUE($A518),PKRFP1!$A:$L,12,FALSE),"N/A")</f>
        <v>1</v>
      </c>
      <c r="N518" s="88">
        <f t="shared" si="35"/>
        <v>3</v>
      </c>
      <c r="O518" s="94">
        <f>IFERROR(VLOOKUP(_xlfn.NUMBERVALUE($A518),'% Served'!$A:$L,12,FALSE),"N/A")</f>
        <v>1</v>
      </c>
      <c r="P518" s="90">
        <f>INDEX('Need Points'!$T$21:$T$26,IF(Points_Table[[#This Row],[% Served 3yr Average]]="N/A",6,MATCH(Points_Table[[#This Row],[% Served 3yr Average]],'Need Points'!$S$21:$S$26,1)+1))</f>
        <v>5</v>
      </c>
    </row>
    <row r="519" spans="1:16" x14ac:dyDescent="0.25">
      <c r="A519" t="str">
        <f t="shared" si="32"/>
        <v>580205</v>
      </c>
      <c r="B519" s="68" t="s">
        <v>2593</v>
      </c>
      <c r="C519" s="71" t="s">
        <v>1348</v>
      </c>
      <c r="D519" s="69">
        <v>2018</v>
      </c>
      <c r="E519" s="69">
        <v>2</v>
      </c>
      <c r="F519" s="69">
        <v>26</v>
      </c>
      <c r="G519">
        <f>IFERROR(VLOOKUP(_xlfn.NUMBERVALUE($A519),PKRFP1!$A:$I,6,FALSE),"N/A")</f>
        <v>0.41899999999999998</v>
      </c>
      <c r="H519">
        <f>IFERROR(VLOOKUP(_xlfn.NUMBERVALUE($A519),PKRFP1!$A:$I,5,FALSE),"N/A")</f>
        <v>5</v>
      </c>
      <c r="I519">
        <f>IF(AND(ISNUMBER(Points_Table[[#This Row],[May 2019 NRI]]),ISNUMBER(Points_Table[[#This Row],[2008 NRC]]),OR(H519&lt;=4,G519&gt;=$T$17)),1,0)</f>
        <v>0</v>
      </c>
      <c r="J519">
        <f t="shared" si="33"/>
        <v>0</v>
      </c>
      <c r="K519">
        <f t="shared" si="34"/>
        <v>1</v>
      </c>
      <c r="L519" s="90">
        <f>Points_Table[[#This Row],[Ec Dis Points]]+Points_Table[[#This Row],[ELL Points]]</f>
        <v>1</v>
      </c>
      <c r="M519">
        <f>IFERROR(VLOOKUP(_xlfn.NUMBERVALUE($A519),PKRFP1!$A:$L,12,FALSE),"N/A")</f>
        <v>1</v>
      </c>
      <c r="N519" s="88">
        <f t="shared" si="35"/>
        <v>3</v>
      </c>
      <c r="O519" s="94">
        <f>IFERROR(VLOOKUP(_xlfn.NUMBERVALUE($A519),'% Served'!$A:$L,12,FALSE),"N/A")</f>
        <v>1</v>
      </c>
      <c r="P519" s="90">
        <f>INDEX('Need Points'!$T$21:$T$26,IF(Points_Table[[#This Row],[% Served 3yr Average]]="N/A",6,MATCH(Points_Table[[#This Row],[% Served 3yr Average]],'Need Points'!$S$21:$S$26,1)+1))</f>
        <v>5</v>
      </c>
    </row>
    <row r="520" spans="1:16" x14ac:dyDescent="0.25">
      <c r="A520" t="str">
        <f t="shared" ref="A520:A583" si="36">LEFT(B520,6)</f>
        <v>580206</v>
      </c>
      <c r="B520" s="68" t="s">
        <v>2594</v>
      </c>
      <c r="C520" s="71" t="s">
        <v>1331</v>
      </c>
      <c r="D520" s="69">
        <v>2018</v>
      </c>
      <c r="E520" s="69">
        <v>3</v>
      </c>
      <c r="F520" s="69">
        <v>10</v>
      </c>
      <c r="G520">
        <f>IFERROR(VLOOKUP(_xlfn.NUMBERVALUE($A520),PKRFP1!$A:$I,6,FALSE),"N/A")</f>
        <v>7.6999999999999999E-2</v>
      </c>
      <c r="H520">
        <f>IFERROR(VLOOKUP(_xlfn.NUMBERVALUE($A520),PKRFP1!$A:$I,5,FALSE),"N/A")</f>
        <v>6</v>
      </c>
      <c r="I520">
        <f>IF(AND(ISNUMBER(Points_Table[[#This Row],[May 2019 NRI]]),ISNUMBER(Points_Table[[#This Row],[2008 NRC]]),OR(H520&lt;=4,G520&gt;=$T$17)),1,0)</f>
        <v>0</v>
      </c>
      <c r="J520">
        <f t="shared" si="33"/>
        <v>0</v>
      </c>
      <c r="K520">
        <f t="shared" si="34"/>
        <v>1</v>
      </c>
      <c r="L520" s="90">
        <f>Points_Table[[#This Row],[Ec Dis Points]]+Points_Table[[#This Row],[ELL Points]]</f>
        <v>1</v>
      </c>
      <c r="M520">
        <f>IFERROR(VLOOKUP(_xlfn.NUMBERVALUE($A520),PKRFP1!$A:$L,12,FALSE),"N/A")</f>
        <v>1</v>
      </c>
      <c r="N520" s="88">
        <f t="shared" si="35"/>
        <v>3</v>
      </c>
      <c r="O520" s="94">
        <f>IFERROR(VLOOKUP(_xlfn.NUMBERVALUE($A520),'% Served'!$A:$L,12,FALSE),"N/A")</f>
        <v>1</v>
      </c>
      <c r="P520" s="90">
        <f>INDEX('Need Points'!$T$21:$T$26,IF(Points_Table[[#This Row],[% Served 3yr Average]]="N/A",6,MATCH(Points_Table[[#This Row],[% Served 3yr Average]],'Need Points'!$S$21:$S$26,1)+1))</f>
        <v>5</v>
      </c>
    </row>
    <row r="521" spans="1:16" x14ac:dyDescent="0.25">
      <c r="A521" t="str">
        <f t="shared" si="36"/>
        <v>580207</v>
      </c>
      <c r="B521" s="68" t="s">
        <v>2595</v>
      </c>
      <c r="C521" s="71" t="s">
        <v>1296</v>
      </c>
      <c r="D521" s="69">
        <v>2018</v>
      </c>
      <c r="E521" s="69">
        <v>1</v>
      </c>
      <c r="F521" s="69">
        <v>10</v>
      </c>
      <c r="G521">
        <f>IFERROR(VLOOKUP(_xlfn.NUMBERVALUE($A521),PKRFP1!$A:$I,6,FALSE),"N/A")</f>
        <v>0.13600000000000001</v>
      </c>
      <c r="H521">
        <f>IFERROR(VLOOKUP(_xlfn.NUMBERVALUE($A521),PKRFP1!$A:$I,5,FALSE),"N/A")</f>
        <v>6</v>
      </c>
      <c r="I521">
        <f>IF(AND(ISNUMBER(Points_Table[[#This Row],[May 2019 NRI]]),ISNUMBER(Points_Table[[#This Row],[2008 NRC]]),OR(H521&lt;=4,G521&gt;=$T$17)),1,0)</f>
        <v>0</v>
      </c>
      <c r="J521">
        <f t="shared" si="33"/>
        <v>0</v>
      </c>
      <c r="K521">
        <f t="shared" si="34"/>
        <v>1</v>
      </c>
      <c r="L521" s="90">
        <f>Points_Table[[#This Row],[Ec Dis Points]]+Points_Table[[#This Row],[ELL Points]]</f>
        <v>1</v>
      </c>
      <c r="M521">
        <f>IFERROR(VLOOKUP(_xlfn.NUMBERVALUE($A521),PKRFP1!$A:$L,12,FALSE),"N/A")</f>
        <v>0</v>
      </c>
      <c r="N521" s="88">
        <f t="shared" si="35"/>
        <v>3</v>
      </c>
      <c r="O521" s="94" t="str">
        <f>IFERROR(VLOOKUP(_xlfn.NUMBERVALUE($A521),'% Served'!$A:$L,12,FALSE),"N/A")</f>
        <v>N/A</v>
      </c>
      <c r="P521" s="90">
        <f>INDEX('Need Points'!$T$21:$T$26,IF(Points_Table[[#This Row],[% Served 3yr Average]]="N/A",6,MATCH(Points_Table[[#This Row],[% Served 3yr Average]],'Need Points'!$S$21:$S$26,1)+1))</f>
        <v>5</v>
      </c>
    </row>
    <row r="522" spans="1:16" x14ac:dyDescent="0.25">
      <c r="A522" t="str">
        <f t="shared" si="36"/>
        <v>580208</v>
      </c>
      <c r="B522" s="68" t="s">
        <v>2596</v>
      </c>
      <c r="C522" s="71" t="s">
        <v>1288</v>
      </c>
      <c r="D522" s="69">
        <v>2018</v>
      </c>
      <c r="E522" s="69">
        <v>2</v>
      </c>
      <c r="F522" s="69">
        <v>15</v>
      </c>
      <c r="G522">
        <f>IFERROR(VLOOKUP(_xlfn.NUMBERVALUE($A522),PKRFP1!$A:$I,6,FALSE),"N/A")</f>
        <v>0.24099999999999999</v>
      </c>
      <c r="H522">
        <f>IFERROR(VLOOKUP(_xlfn.NUMBERVALUE($A522),PKRFP1!$A:$I,5,FALSE),"N/A")</f>
        <v>6</v>
      </c>
      <c r="I522">
        <f>IF(AND(ISNUMBER(Points_Table[[#This Row],[May 2019 NRI]]),ISNUMBER(Points_Table[[#This Row],[2008 NRC]]),OR(H522&lt;=4,G522&gt;=$T$17)),1,0)</f>
        <v>0</v>
      </c>
      <c r="J522">
        <f t="shared" si="33"/>
        <v>0</v>
      </c>
      <c r="K522">
        <f t="shared" si="34"/>
        <v>1</v>
      </c>
      <c r="L522" s="90">
        <f>Points_Table[[#This Row],[Ec Dis Points]]+Points_Table[[#This Row],[ELL Points]]</f>
        <v>1</v>
      </c>
      <c r="M522">
        <f>IFERROR(VLOOKUP(_xlfn.NUMBERVALUE($A522),PKRFP1!$A:$L,12,FALSE),"N/A")</f>
        <v>0</v>
      </c>
      <c r="N522" s="88">
        <f t="shared" si="35"/>
        <v>3</v>
      </c>
      <c r="O522" s="94" t="str">
        <f>IFERROR(VLOOKUP(_xlfn.NUMBERVALUE($A522),'% Served'!$A:$L,12,FALSE),"N/A")</f>
        <v>N/A</v>
      </c>
      <c r="P522" s="90">
        <f>INDEX('Need Points'!$T$21:$T$26,IF(Points_Table[[#This Row],[% Served 3yr Average]]="N/A",6,MATCH(Points_Table[[#This Row],[% Served 3yr Average]],'Need Points'!$S$21:$S$26,1)+1))</f>
        <v>5</v>
      </c>
    </row>
    <row r="523" spans="1:16" x14ac:dyDescent="0.25">
      <c r="A523" t="str">
        <f t="shared" si="36"/>
        <v>580209</v>
      </c>
      <c r="B523" s="68" t="s">
        <v>2597</v>
      </c>
      <c r="C523" s="71" t="s">
        <v>1342</v>
      </c>
      <c r="D523" s="69">
        <v>2018</v>
      </c>
      <c r="E523" s="69">
        <v>3</v>
      </c>
      <c r="F523" s="69">
        <v>35</v>
      </c>
      <c r="G523">
        <f>IFERROR(VLOOKUP(_xlfn.NUMBERVALUE($A523),PKRFP1!$A:$I,6,FALSE),"N/A")</f>
        <v>0.67200000000000004</v>
      </c>
      <c r="H523">
        <f>IFERROR(VLOOKUP(_xlfn.NUMBERVALUE($A523),PKRFP1!$A:$I,5,FALSE),"N/A")</f>
        <v>5</v>
      </c>
      <c r="I523">
        <f>IF(AND(ISNUMBER(Points_Table[[#This Row],[May 2019 NRI]]),ISNUMBER(Points_Table[[#This Row],[2008 NRC]]),OR(H523&lt;=4,G523&gt;=$T$17)),1,0)</f>
        <v>0</v>
      </c>
      <c r="J523">
        <f t="shared" si="33"/>
        <v>0</v>
      </c>
      <c r="K523">
        <f t="shared" si="34"/>
        <v>1</v>
      </c>
      <c r="L523" s="90">
        <f>Points_Table[[#This Row],[Ec Dis Points]]+Points_Table[[#This Row],[ELL Points]]</f>
        <v>1</v>
      </c>
      <c r="M523">
        <f>IFERROR(VLOOKUP(_xlfn.NUMBERVALUE($A523),PKRFP1!$A:$L,12,FALSE),"N/A")</f>
        <v>1</v>
      </c>
      <c r="N523" s="88">
        <f t="shared" si="35"/>
        <v>3</v>
      </c>
      <c r="O523" s="94">
        <f>IFERROR(VLOOKUP(_xlfn.NUMBERVALUE($A523),'% Served'!$A:$L,12,FALSE),"N/A")</f>
        <v>1</v>
      </c>
      <c r="P523" s="90">
        <f>INDEX('Need Points'!$T$21:$T$26,IF(Points_Table[[#This Row],[% Served 3yr Average]]="N/A",6,MATCH(Points_Table[[#This Row],[% Served 3yr Average]],'Need Points'!$S$21:$S$26,1)+1))</f>
        <v>5</v>
      </c>
    </row>
    <row r="524" spans="1:16" x14ac:dyDescent="0.25">
      <c r="A524" t="str">
        <f t="shared" si="36"/>
        <v>580211</v>
      </c>
      <c r="B524" s="68" t="s">
        <v>2598</v>
      </c>
      <c r="C524" s="71" t="s">
        <v>1286</v>
      </c>
      <c r="D524" s="69">
        <v>2018</v>
      </c>
      <c r="E524" s="69">
        <v>5</v>
      </c>
      <c r="F524" s="69">
        <v>40</v>
      </c>
      <c r="G524">
        <f>IFERROR(VLOOKUP(_xlfn.NUMBERVALUE($A524),PKRFP1!$A:$I,6,FALSE),"N/A")</f>
        <v>0.66200000000000003</v>
      </c>
      <c r="H524">
        <f>IFERROR(VLOOKUP(_xlfn.NUMBERVALUE($A524),PKRFP1!$A:$I,5,FALSE),"N/A")</f>
        <v>5</v>
      </c>
      <c r="I524">
        <f>IF(AND(ISNUMBER(Points_Table[[#This Row],[May 2019 NRI]]),ISNUMBER(Points_Table[[#This Row],[2008 NRC]]),OR(H524&lt;=4,G524&gt;=$T$17)),1,0)</f>
        <v>0</v>
      </c>
      <c r="J524">
        <f t="shared" si="33"/>
        <v>1</v>
      </c>
      <c r="K524">
        <f t="shared" si="34"/>
        <v>1</v>
      </c>
      <c r="L524" s="90">
        <f>Points_Table[[#This Row],[Ec Dis Points]]+Points_Table[[#This Row],[ELL Points]]</f>
        <v>2</v>
      </c>
      <c r="M524">
        <f>IFERROR(VLOOKUP(_xlfn.NUMBERVALUE($A524),PKRFP1!$A:$L,12,FALSE),"N/A")</f>
        <v>1</v>
      </c>
      <c r="N524" s="88">
        <f t="shared" si="35"/>
        <v>3</v>
      </c>
      <c r="O524" s="94">
        <f>IFERROR(VLOOKUP(_xlfn.NUMBERVALUE($A524),'% Served'!$A:$L,12,FALSE),"N/A")</f>
        <v>0.99934768427919118</v>
      </c>
      <c r="P524" s="90">
        <f>INDEX('Need Points'!$T$21:$T$26,IF(Points_Table[[#This Row],[% Served 3yr Average]]="N/A",6,MATCH(Points_Table[[#This Row],[% Served 3yr Average]],'Need Points'!$S$21:$S$26,1)+1))</f>
        <v>5</v>
      </c>
    </row>
    <row r="525" spans="1:16" x14ac:dyDescent="0.25">
      <c r="A525" t="str">
        <f t="shared" si="36"/>
        <v>580212</v>
      </c>
      <c r="B525" s="68" t="s">
        <v>2599</v>
      </c>
      <c r="C525" s="71" t="s">
        <v>946</v>
      </c>
      <c r="D525" s="69">
        <v>2018</v>
      </c>
      <c r="E525" s="69">
        <v>6</v>
      </c>
      <c r="F525" s="69">
        <v>55</v>
      </c>
      <c r="G525">
        <f>IFERROR(VLOOKUP(_xlfn.NUMBERVALUE($A525),PKRFP1!$A:$I,6,FALSE),"N/A")</f>
        <v>0.995</v>
      </c>
      <c r="H525">
        <f>IFERROR(VLOOKUP(_xlfn.NUMBERVALUE($A525),PKRFP1!$A:$I,5,FALSE),"N/A")</f>
        <v>5</v>
      </c>
      <c r="I525">
        <f>IF(AND(ISNUMBER(Points_Table[[#This Row],[May 2019 NRI]]),ISNUMBER(Points_Table[[#This Row],[2008 NRC]]),OR(H525&lt;=4,G525&gt;=$T$17)),1,0)</f>
        <v>1</v>
      </c>
      <c r="J525">
        <f t="shared" si="33"/>
        <v>1</v>
      </c>
      <c r="K525">
        <f t="shared" si="34"/>
        <v>2</v>
      </c>
      <c r="L525" s="90">
        <f>Points_Table[[#This Row],[Ec Dis Points]]+Points_Table[[#This Row],[ELL Points]]</f>
        <v>3</v>
      </c>
      <c r="M525">
        <f>IFERROR(VLOOKUP(_xlfn.NUMBERVALUE($A525),PKRFP1!$A:$L,12,FALSE),"N/A")</f>
        <v>1</v>
      </c>
      <c r="N525" s="88">
        <f t="shared" si="35"/>
        <v>2</v>
      </c>
      <c r="O525" s="94">
        <f>IFERROR(VLOOKUP(_xlfn.NUMBERVALUE($A525),'% Served'!$A:$L,12,FALSE),"N/A")</f>
        <v>0.99702380952380965</v>
      </c>
      <c r="P525" s="90">
        <f>INDEX('Need Points'!$T$21:$T$26,IF(Points_Table[[#This Row],[% Served 3yr Average]]="N/A",6,MATCH(Points_Table[[#This Row],[% Served 3yr Average]],'Need Points'!$S$21:$S$26,1)+1))</f>
        <v>5</v>
      </c>
    </row>
    <row r="526" spans="1:16" x14ac:dyDescent="0.25">
      <c r="A526" t="str">
        <f t="shared" si="36"/>
        <v>580224</v>
      </c>
      <c r="B526" s="68" t="s">
        <v>2600</v>
      </c>
      <c r="C526" s="71" t="s">
        <v>1016</v>
      </c>
      <c r="D526" s="69">
        <v>2018</v>
      </c>
      <c r="E526" s="69">
        <v>13</v>
      </c>
      <c r="F526" s="69">
        <v>55</v>
      </c>
      <c r="G526">
        <f>IFERROR(VLOOKUP(_xlfn.NUMBERVALUE($A526),PKRFP1!$A:$I,6,FALSE),"N/A")</f>
        <v>0.98499999999999999</v>
      </c>
      <c r="H526">
        <f>IFERROR(VLOOKUP(_xlfn.NUMBERVALUE($A526),PKRFP1!$A:$I,5,FALSE),"N/A")</f>
        <v>5</v>
      </c>
      <c r="I526">
        <f>IF(AND(ISNUMBER(Points_Table[[#This Row],[May 2019 NRI]]),ISNUMBER(Points_Table[[#This Row],[2008 NRC]]),OR(H526&lt;=4,G526&gt;=$T$17)),1,0)</f>
        <v>1</v>
      </c>
      <c r="J526">
        <f t="shared" si="33"/>
        <v>2</v>
      </c>
      <c r="K526">
        <f t="shared" si="34"/>
        <v>2</v>
      </c>
      <c r="L526" s="90">
        <f>Points_Table[[#This Row],[Ec Dis Points]]+Points_Table[[#This Row],[ELL Points]]</f>
        <v>4</v>
      </c>
      <c r="M526">
        <f>IFERROR(VLOOKUP(_xlfn.NUMBERVALUE($A526),PKRFP1!$A:$L,12,FALSE),"N/A")</f>
        <v>1</v>
      </c>
      <c r="N526" s="88">
        <f t="shared" si="35"/>
        <v>2</v>
      </c>
      <c r="O526" s="94">
        <f>IFERROR(VLOOKUP(_xlfn.NUMBERVALUE($A526),'% Served'!$A:$L,12,FALSE),"N/A")</f>
        <v>1</v>
      </c>
      <c r="P526" s="90">
        <f>INDEX('Need Points'!$T$21:$T$26,IF(Points_Table[[#This Row],[% Served 3yr Average]]="N/A",6,MATCH(Points_Table[[#This Row],[% Served 3yr Average]],'Need Points'!$S$21:$S$26,1)+1))</f>
        <v>5</v>
      </c>
    </row>
    <row r="527" spans="1:16" x14ac:dyDescent="0.25">
      <c r="A527" t="str">
        <f t="shared" si="36"/>
        <v>580232</v>
      </c>
      <c r="B527" s="68" t="s">
        <v>2601</v>
      </c>
      <c r="C527" s="71" t="s">
        <v>1135</v>
      </c>
      <c r="D527" s="69">
        <v>2018</v>
      </c>
      <c r="E527" s="69">
        <v>6</v>
      </c>
      <c r="F527" s="69">
        <v>65</v>
      </c>
      <c r="G527">
        <f>IFERROR(VLOOKUP(_xlfn.NUMBERVALUE($A527),PKRFP1!$A:$I,6,FALSE),"N/A")</f>
        <v>1.929</v>
      </c>
      <c r="H527">
        <f>IFERROR(VLOOKUP(_xlfn.NUMBERVALUE($A527),PKRFP1!$A:$I,5,FALSE),"N/A")</f>
        <v>5</v>
      </c>
      <c r="I527">
        <f>IF(AND(ISNUMBER(Points_Table[[#This Row],[May 2019 NRI]]),ISNUMBER(Points_Table[[#This Row],[2008 NRC]]),OR(H527&lt;=4,G527&gt;=$T$17)),1,0)</f>
        <v>1</v>
      </c>
      <c r="J527">
        <f t="shared" si="33"/>
        <v>1</v>
      </c>
      <c r="K527">
        <f t="shared" si="34"/>
        <v>2</v>
      </c>
      <c r="L527" s="90">
        <f>Points_Table[[#This Row],[Ec Dis Points]]+Points_Table[[#This Row],[ELL Points]]</f>
        <v>3</v>
      </c>
      <c r="M527">
        <f>IFERROR(VLOOKUP(_xlfn.NUMBERVALUE($A527),PKRFP1!$A:$L,12,FALSE),"N/A")</f>
        <v>1</v>
      </c>
      <c r="N527" s="88">
        <f t="shared" si="35"/>
        <v>2</v>
      </c>
      <c r="O527" s="94">
        <f>IFERROR(VLOOKUP(_xlfn.NUMBERVALUE($A527),'% Served'!$A:$L,12,FALSE),"N/A")</f>
        <v>1</v>
      </c>
      <c r="P527" s="90">
        <f>INDEX('Need Points'!$T$21:$T$26,IF(Points_Table[[#This Row],[% Served 3yr Average]]="N/A",6,MATCH(Points_Table[[#This Row],[% Served 3yr Average]],'Need Points'!$S$21:$S$26,1)+1))</f>
        <v>5</v>
      </c>
    </row>
    <row r="528" spans="1:16" x14ac:dyDescent="0.25">
      <c r="A528" t="str">
        <f t="shared" si="36"/>
        <v>580233</v>
      </c>
      <c r="B528" s="68" t="s">
        <v>2602</v>
      </c>
      <c r="C528" s="71" t="s">
        <v>1178</v>
      </c>
      <c r="D528" s="69">
        <v>2018</v>
      </c>
      <c r="E528" s="69">
        <v>6</v>
      </c>
      <c r="F528" s="69">
        <v>25</v>
      </c>
      <c r="G528">
        <f>IFERROR(VLOOKUP(_xlfn.NUMBERVALUE($A528),PKRFP1!$A:$I,6,FALSE),"N/A")</f>
        <v>0.64200000000000002</v>
      </c>
      <c r="H528">
        <f>IFERROR(VLOOKUP(_xlfn.NUMBERVALUE($A528),PKRFP1!$A:$I,5,FALSE),"N/A")</f>
        <v>5</v>
      </c>
      <c r="I528">
        <f>IF(AND(ISNUMBER(Points_Table[[#This Row],[May 2019 NRI]]),ISNUMBER(Points_Table[[#This Row],[2008 NRC]]),OR(H528&lt;=4,G528&gt;=$T$17)),1,0)</f>
        <v>0</v>
      </c>
      <c r="J528">
        <f t="shared" si="33"/>
        <v>1</v>
      </c>
      <c r="K528">
        <f t="shared" si="34"/>
        <v>1</v>
      </c>
      <c r="L528" s="90">
        <f>Points_Table[[#This Row],[Ec Dis Points]]+Points_Table[[#This Row],[ELL Points]]</f>
        <v>2</v>
      </c>
      <c r="M528">
        <f>IFERROR(VLOOKUP(_xlfn.NUMBERVALUE($A528),PKRFP1!$A:$L,12,FALSE),"N/A")</f>
        <v>1</v>
      </c>
      <c r="N528" s="88">
        <f t="shared" si="35"/>
        <v>3</v>
      </c>
      <c r="O528" s="94">
        <f>IFERROR(VLOOKUP(_xlfn.NUMBERVALUE($A528),'% Served'!$A:$L,12,FALSE),"N/A")</f>
        <v>1</v>
      </c>
      <c r="P528" s="90">
        <f>INDEX('Need Points'!$T$21:$T$26,IF(Points_Table[[#This Row],[% Served 3yr Average]]="N/A",6,MATCH(Points_Table[[#This Row],[% Served 3yr Average]],'Need Points'!$S$21:$S$26,1)+1))</f>
        <v>5</v>
      </c>
    </row>
    <row r="529" spans="1:16" x14ac:dyDescent="0.25">
      <c r="A529" t="str">
        <f t="shared" si="36"/>
        <v>580234</v>
      </c>
      <c r="B529" s="68" t="s">
        <v>2603</v>
      </c>
      <c r="C529" s="71" t="s">
        <v>1196</v>
      </c>
      <c r="D529" s="69">
        <v>2018</v>
      </c>
      <c r="E529" s="69">
        <v>3</v>
      </c>
      <c r="F529" s="69">
        <v>15</v>
      </c>
      <c r="G529">
        <f>IFERROR(VLOOKUP(_xlfn.NUMBERVALUE($A529),PKRFP1!$A:$I,6,FALSE),"N/A")</f>
        <v>0.20100000000000001</v>
      </c>
      <c r="H529">
        <f>IFERROR(VLOOKUP(_xlfn.NUMBERVALUE($A529),PKRFP1!$A:$I,5,FALSE),"N/A")</f>
        <v>6</v>
      </c>
      <c r="I529">
        <f>IF(AND(ISNUMBER(Points_Table[[#This Row],[May 2019 NRI]]),ISNUMBER(Points_Table[[#This Row],[2008 NRC]]),OR(H529&lt;=4,G529&gt;=$T$17)),1,0)</f>
        <v>0</v>
      </c>
      <c r="J529">
        <f t="shared" si="33"/>
        <v>0</v>
      </c>
      <c r="K529">
        <f t="shared" si="34"/>
        <v>1</v>
      </c>
      <c r="L529" s="90">
        <f>Points_Table[[#This Row],[Ec Dis Points]]+Points_Table[[#This Row],[ELL Points]]</f>
        <v>1</v>
      </c>
      <c r="M529">
        <f>IFERROR(VLOOKUP(_xlfn.NUMBERVALUE($A529),PKRFP1!$A:$L,12,FALSE),"N/A")</f>
        <v>1</v>
      </c>
      <c r="N529" s="88">
        <f t="shared" si="35"/>
        <v>3</v>
      </c>
      <c r="O529" s="94">
        <f>IFERROR(VLOOKUP(_xlfn.NUMBERVALUE($A529),'% Served'!$A:$L,12,FALSE),"N/A")</f>
        <v>1</v>
      </c>
      <c r="P529" s="90">
        <f>INDEX('Need Points'!$T$21:$T$26,IF(Points_Table[[#This Row],[% Served 3yr Average]]="N/A",6,MATCH(Points_Table[[#This Row],[% Served 3yr Average]],'Need Points'!$S$21:$S$26,1)+1))</f>
        <v>5</v>
      </c>
    </row>
    <row r="530" spans="1:16" x14ac:dyDescent="0.25">
      <c r="A530" t="str">
        <f t="shared" si="36"/>
        <v>580235</v>
      </c>
      <c r="B530" s="68" t="s">
        <v>2604</v>
      </c>
      <c r="C530" s="71" t="s">
        <v>1078</v>
      </c>
      <c r="D530" s="69">
        <v>2018</v>
      </c>
      <c r="E530" s="69">
        <v>12</v>
      </c>
      <c r="F530" s="69">
        <v>60</v>
      </c>
      <c r="G530">
        <f>IFERROR(VLOOKUP(_xlfn.NUMBERVALUE($A530),PKRFP1!$A:$I,6,FALSE),"N/A")</f>
        <v>1.198</v>
      </c>
      <c r="H530">
        <f>IFERROR(VLOOKUP(_xlfn.NUMBERVALUE($A530),PKRFP1!$A:$I,5,FALSE),"N/A")</f>
        <v>5</v>
      </c>
      <c r="I530">
        <f>IF(AND(ISNUMBER(Points_Table[[#This Row],[May 2019 NRI]]),ISNUMBER(Points_Table[[#This Row],[2008 NRC]]),OR(H530&lt;=4,G530&gt;=$T$17)),1,0)</f>
        <v>1</v>
      </c>
      <c r="J530">
        <f t="shared" si="33"/>
        <v>2</v>
      </c>
      <c r="K530">
        <f t="shared" si="34"/>
        <v>2</v>
      </c>
      <c r="L530" s="90">
        <f>Points_Table[[#This Row],[Ec Dis Points]]+Points_Table[[#This Row],[ELL Points]]</f>
        <v>4</v>
      </c>
      <c r="M530">
        <f>IFERROR(VLOOKUP(_xlfn.NUMBERVALUE($A530),PKRFP1!$A:$L,12,FALSE),"N/A")</f>
        <v>1</v>
      </c>
      <c r="N530" s="88">
        <f t="shared" si="35"/>
        <v>2</v>
      </c>
      <c r="O530" s="94">
        <f>IFERROR(VLOOKUP(_xlfn.NUMBERVALUE($A530),'% Served'!$A:$L,12,FALSE),"N/A")</f>
        <v>0.92991452991452983</v>
      </c>
      <c r="P530" s="90">
        <f>INDEX('Need Points'!$T$21:$T$26,IF(Points_Table[[#This Row],[% Served 3yr Average]]="N/A",6,MATCH(Points_Table[[#This Row],[% Served 3yr Average]],'Need Points'!$S$21:$S$26,1)+1))</f>
        <v>3</v>
      </c>
    </row>
    <row r="531" spans="1:16" x14ac:dyDescent="0.25">
      <c r="A531" t="str">
        <f t="shared" si="36"/>
        <v>580301</v>
      </c>
      <c r="B531" s="68" t="s">
        <v>2605</v>
      </c>
      <c r="C531" s="71" t="s">
        <v>1193</v>
      </c>
      <c r="D531" s="69">
        <v>2018</v>
      </c>
      <c r="E531" s="69">
        <v>18</v>
      </c>
      <c r="F531" s="69">
        <v>47</v>
      </c>
      <c r="G531">
        <f>IFERROR(VLOOKUP(_xlfn.NUMBERVALUE($A531),PKRFP1!$A:$I,6,FALSE),"N/A")</f>
        <v>0.10199999999999999</v>
      </c>
      <c r="H531">
        <f>IFERROR(VLOOKUP(_xlfn.NUMBERVALUE($A531),PKRFP1!$A:$I,5,FALSE),"N/A")</f>
        <v>6</v>
      </c>
      <c r="I531">
        <f>IF(AND(ISNUMBER(Points_Table[[#This Row],[May 2019 NRI]]),ISNUMBER(Points_Table[[#This Row],[2008 NRC]]),OR(H531&lt;=4,G531&gt;=$T$17)),1,0)</f>
        <v>0</v>
      </c>
      <c r="J531">
        <f t="shared" si="33"/>
        <v>2</v>
      </c>
      <c r="K531">
        <f t="shared" si="34"/>
        <v>1</v>
      </c>
      <c r="L531" s="90">
        <f>Points_Table[[#This Row],[Ec Dis Points]]+Points_Table[[#This Row],[ELL Points]]</f>
        <v>3</v>
      </c>
      <c r="M531">
        <f>IFERROR(VLOOKUP(_xlfn.NUMBERVALUE($A531),PKRFP1!$A:$L,12,FALSE),"N/A")</f>
        <v>1</v>
      </c>
      <c r="N531" s="88">
        <f t="shared" si="35"/>
        <v>3</v>
      </c>
      <c r="O531" s="94">
        <f>IFERROR(VLOOKUP(_xlfn.NUMBERVALUE($A531),'% Served'!$A:$L,12,FALSE),"N/A")</f>
        <v>1</v>
      </c>
      <c r="P531" s="90">
        <f>INDEX('Need Points'!$T$21:$T$26,IF(Points_Table[[#This Row],[% Served 3yr Average]]="N/A",6,MATCH(Points_Table[[#This Row],[% Served 3yr Average]],'Need Points'!$S$21:$S$26,1)+1))</f>
        <v>5</v>
      </c>
    </row>
    <row r="532" spans="1:16" x14ac:dyDescent="0.25">
      <c r="A532" t="str">
        <f t="shared" si="36"/>
        <v>580302</v>
      </c>
      <c r="B532" s="68" t="s">
        <v>2606</v>
      </c>
      <c r="C532" s="71" t="s">
        <v>1392</v>
      </c>
      <c r="D532" s="69">
        <v>2018</v>
      </c>
      <c r="E532" s="69">
        <v>38</v>
      </c>
      <c r="F532" s="69">
        <v>14</v>
      </c>
      <c r="G532" t="str">
        <f>IFERROR(VLOOKUP(_xlfn.NUMBERVALUE($A532),PKRFP1!$A:$I,6,FALSE),"N/A")</f>
        <v>N/A</v>
      </c>
      <c r="H532" t="str">
        <f>IFERROR(VLOOKUP(_xlfn.NUMBERVALUE($A532),PKRFP1!$A:$I,5,FALSE),"N/A")</f>
        <v>N/A</v>
      </c>
      <c r="I532">
        <f>IF(AND(ISNUMBER(Points_Table[[#This Row],[May 2019 NRI]]),ISNUMBER(Points_Table[[#This Row],[2008 NRC]]),OR(H532&lt;=4,G532&gt;=$T$17)),1,0)</f>
        <v>0</v>
      </c>
      <c r="J532">
        <f t="shared" si="33"/>
        <v>2</v>
      </c>
      <c r="K532">
        <f t="shared" si="34"/>
        <v>1</v>
      </c>
      <c r="L532" s="90">
        <f>Points_Table[[#This Row],[Ec Dis Points]]+Points_Table[[#This Row],[ELL Points]]</f>
        <v>3</v>
      </c>
      <c r="M532" t="str">
        <f>IFERROR(VLOOKUP(_xlfn.NUMBERVALUE($A532),PKRFP1!$A:$L,12,FALSE),"N/A")</f>
        <v>N/A</v>
      </c>
      <c r="N532" s="88">
        <f t="shared" si="35"/>
        <v>3</v>
      </c>
      <c r="O532" s="94" t="str">
        <f>IFERROR(VLOOKUP(_xlfn.NUMBERVALUE($A532),'% Served'!$A:$L,12,FALSE),"N/A")</f>
        <v>N/A</v>
      </c>
      <c r="P532" s="90">
        <f>INDEX('Need Points'!$T$21:$T$26,IF(Points_Table[[#This Row],[% Served 3yr Average]]="N/A",6,MATCH(Points_Table[[#This Row],[% Served 3yr Average]],'Need Points'!$S$21:$S$26,1)+1))</f>
        <v>5</v>
      </c>
    </row>
    <row r="533" spans="1:16" x14ac:dyDescent="0.25">
      <c r="A533" t="str">
        <f t="shared" si="36"/>
        <v>580303</v>
      </c>
      <c r="B533" s="68" t="s">
        <v>2607</v>
      </c>
      <c r="C533" s="71" t="s">
        <v>1148</v>
      </c>
      <c r="D533" s="69">
        <v>2018</v>
      </c>
      <c r="E533" s="69">
        <v>8</v>
      </c>
      <c r="F533" s="69">
        <v>0</v>
      </c>
      <c r="G533">
        <f>IFERROR(VLOOKUP(_xlfn.NUMBERVALUE($A533),PKRFP1!$A:$I,6,FALSE),"N/A")</f>
        <v>6.0000000000000001E-3</v>
      </c>
      <c r="H533">
        <f>IFERROR(VLOOKUP(_xlfn.NUMBERVALUE($A533),PKRFP1!$A:$I,5,FALSE),"N/A")</f>
        <v>6</v>
      </c>
      <c r="I533">
        <f>IF(AND(ISNUMBER(Points_Table[[#This Row],[May 2019 NRI]]),ISNUMBER(Points_Table[[#This Row],[2008 NRC]]),OR(H533&lt;=4,G533&gt;=$T$17)),1,0)</f>
        <v>0</v>
      </c>
      <c r="J533">
        <f t="shared" si="33"/>
        <v>1</v>
      </c>
      <c r="K533">
        <f t="shared" si="34"/>
        <v>1</v>
      </c>
      <c r="L533" s="90">
        <f>Points_Table[[#This Row],[Ec Dis Points]]+Points_Table[[#This Row],[ELL Points]]</f>
        <v>2</v>
      </c>
      <c r="M533">
        <f>IFERROR(VLOOKUP(_xlfn.NUMBERVALUE($A533),PKRFP1!$A:$L,12,FALSE),"N/A")</f>
        <v>1</v>
      </c>
      <c r="N533" s="88">
        <f t="shared" si="35"/>
        <v>3</v>
      </c>
      <c r="O533" s="94">
        <f>IFERROR(VLOOKUP(_xlfn.NUMBERVALUE($A533),'% Served'!$A:$L,12,FALSE),"N/A")</f>
        <v>1</v>
      </c>
      <c r="P533" s="90">
        <f>INDEX('Need Points'!$T$21:$T$26,IF(Points_Table[[#This Row],[% Served 3yr Average]]="N/A",6,MATCH(Points_Table[[#This Row],[% Served 3yr Average]],'Need Points'!$S$21:$S$26,1)+1))</f>
        <v>5</v>
      </c>
    </row>
    <row r="534" spans="1:16" x14ac:dyDescent="0.25">
      <c r="A534" t="str">
        <f t="shared" si="36"/>
        <v>580304</v>
      </c>
      <c r="B534" s="68" t="s">
        <v>2608</v>
      </c>
      <c r="C534" s="71" t="s">
        <v>1373</v>
      </c>
      <c r="D534" s="69">
        <v>2018</v>
      </c>
      <c r="E534" s="69">
        <v>16</v>
      </c>
      <c r="F534" s="69">
        <v>9</v>
      </c>
      <c r="G534">
        <f>IFERROR(VLOOKUP(_xlfn.NUMBERVALUE($A534),PKRFP1!$A:$I,6,FALSE),"N/A")</f>
        <v>0.122</v>
      </c>
      <c r="H534">
        <f>IFERROR(VLOOKUP(_xlfn.NUMBERVALUE($A534),PKRFP1!$A:$I,5,FALSE),"N/A")</f>
        <v>5</v>
      </c>
      <c r="I534">
        <f>IF(AND(ISNUMBER(Points_Table[[#This Row],[May 2019 NRI]]),ISNUMBER(Points_Table[[#This Row],[2008 NRC]]),OR(H534&lt;=4,G534&gt;=$T$17)),1,0)</f>
        <v>0</v>
      </c>
      <c r="J534">
        <f t="shared" si="33"/>
        <v>2</v>
      </c>
      <c r="K534">
        <f t="shared" si="34"/>
        <v>1</v>
      </c>
      <c r="L534" s="90">
        <f>Points_Table[[#This Row],[Ec Dis Points]]+Points_Table[[#This Row],[ELL Points]]</f>
        <v>3</v>
      </c>
      <c r="M534">
        <f>IFERROR(VLOOKUP(_xlfn.NUMBERVALUE($A534),PKRFP1!$A:$L,12,FALSE),"N/A")</f>
        <v>1</v>
      </c>
      <c r="N534" s="88">
        <f t="shared" si="35"/>
        <v>3</v>
      </c>
      <c r="O534" s="94">
        <f>IFERROR(VLOOKUP(_xlfn.NUMBERVALUE($A534),'% Served'!$A:$L,12,FALSE),"N/A")</f>
        <v>1</v>
      </c>
      <c r="P534" s="90">
        <f>INDEX('Need Points'!$T$21:$T$26,IF(Points_Table[[#This Row],[% Served 3yr Average]]="N/A",6,MATCH(Points_Table[[#This Row],[% Served 3yr Average]],'Need Points'!$S$21:$S$26,1)+1))</f>
        <v>5</v>
      </c>
    </row>
    <row r="535" spans="1:16" x14ac:dyDescent="0.25">
      <c r="A535" t="str">
        <f t="shared" si="36"/>
        <v>580305</v>
      </c>
      <c r="B535" s="68" t="s">
        <v>2609</v>
      </c>
      <c r="C535" s="71" t="s">
        <v>1349</v>
      </c>
      <c r="D535" s="69">
        <v>2018</v>
      </c>
      <c r="E535" s="69">
        <v>6</v>
      </c>
      <c r="F535" s="69">
        <v>13</v>
      </c>
      <c r="G535">
        <f>IFERROR(VLOOKUP(_xlfn.NUMBERVALUE($A535),PKRFP1!$A:$I,6,FALSE),"N/A")</f>
        <v>3.7999999999999999E-2</v>
      </c>
      <c r="H535">
        <f>IFERROR(VLOOKUP(_xlfn.NUMBERVALUE($A535),PKRFP1!$A:$I,5,FALSE),"N/A")</f>
        <v>6</v>
      </c>
      <c r="I535">
        <f>IF(AND(ISNUMBER(Points_Table[[#This Row],[May 2019 NRI]]),ISNUMBER(Points_Table[[#This Row],[2008 NRC]]),OR(H535&lt;=4,G535&gt;=$T$17)),1,0)</f>
        <v>0</v>
      </c>
      <c r="J535">
        <f t="shared" si="33"/>
        <v>1</v>
      </c>
      <c r="K535">
        <f t="shared" si="34"/>
        <v>1</v>
      </c>
      <c r="L535" s="90">
        <f>Points_Table[[#This Row],[Ec Dis Points]]+Points_Table[[#This Row],[ELL Points]]</f>
        <v>2</v>
      </c>
      <c r="M535">
        <f>IFERROR(VLOOKUP(_xlfn.NUMBERVALUE($A535),PKRFP1!$A:$L,12,FALSE),"N/A")</f>
        <v>0</v>
      </c>
      <c r="N535" s="88">
        <f t="shared" si="35"/>
        <v>3</v>
      </c>
      <c r="O535" s="94" t="str">
        <f>IFERROR(VLOOKUP(_xlfn.NUMBERVALUE($A535),'% Served'!$A:$L,12,FALSE),"N/A")</f>
        <v>N/A</v>
      </c>
      <c r="P535" s="90">
        <f>INDEX('Need Points'!$T$21:$T$26,IF(Points_Table[[#This Row],[% Served 3yr Average]]="N/A",6,MATCH(Points_Table[[#This Row],[% Served 3yr Average]],'Need Points'!$S$21:$S$26,1)+1))</f>
        <v>5</v>
      </c>
    </row>
    <row r="536" spans="1:16" x14ac:dyDescent="0.25">
      <c r="A536" t="str">
        <f t="shared" si="36"/>
        <v>580306</v>
      </c>
      <c r="B536" s="68" t="s">
        <v>2610</v>
      </c>
      <c r="C536" s="71" t="s">
        <v>1292</v>
      </c>
      <c r="D536" s="69">
        <v>2018</v>
      </c>
      <c r="E536" s="69">
        <v>10</v>
      </c>
      <c r="F536" s="69">
        <v>0</v>
      </c>
      <c r="G536">
        <f>IFERROR(VLOOKUP(_xlfn.NUMBERVALUE($A536),PKRFP1!$A:$I,6,FALSE),"N/A")</f>
        <v>2.1999999999999999E-2</v>
      </c>
      <c r="H536">
        <f>IFERROR(VLOOKUP(_xlfn.NUMBERVALUE($A536),PKRFP1!$A:$I,5,FALSE),"N/A")</f>
        <v>6</v>
      </c>
      <c r="I536">
        <f>IF(AND(ISNUMBER(Points_Table[[#This Row],[May 2019 NRI]]),ISNUMBER(Points_Table[[#This Row],[2008 NRC]]),OR(H536&lt;=4,G536&gt;=$T$17)),1,0)</f>
        <v>0</v>
      </c>
      <c r="J536">
        <f t="shared" si="33"/>
        <v>2</v>
      </c>
      <c r="K536">
        <f t="shared" si="34"/>
        <v>1</v>
      </c>
      <c r="L536" s="90">
        <f>Points_Table[[#This Row],[Ec Dis Points]]+Points_Table[[#This Row],[ELL Points]]</f>
        <v>3</v>
      </c>
      <c r="M536">
        <f>IFERROR(VLOOKUP(_xlfn.NUMBERVALUE($A536),PKRFP1!$A:$L,12,FALSE),"N/A")</f>
        <v>1</v>
      </c>
      <c r="N536" s="88">
        <f t="shared" si="35"/>
        <v>3</v>
      </c>
      <c r="O536" s="94">
        <f>IFERROR(VLOOKUP(_xlfn.NUMBERVALUE($A536),'% Served'!$A:$L,12,FALSE),"N/A")</f>
        <v>1</v>
      </c>
      <c r="P536" s="90">
        <f>INDEX('Need Points'!$T$21:$T$26,IF(Points_Table[[#This Row],[% Served 3yr Average]]="N/A",6,MATCH(Points_Table[[#This Row],[% Served 3yr Average]],'Need Points'!$S$21:$S$26,1)+1))</f>
        <v>5</v>
      </c>
    </row>
    <row r="537" spans="1:16" x14ac:dyDescent="0.25">
      <c r="A537" t="str">
        <f t="shared" si="36"/>
        <v>580401</v>
      </c>
      <c r="B537" s="68" t="s">
        <v>2611</v>
      </c>
      <c r="C537" s="71" t="s">
        <v>1207</v>
      </c>
      <c r="D537" s="69">
        <v>2018</v>
      </c>
      <c r="E537" s="69">
        <v>4</v>
      </c>
      <c r="F537" s="69">
        <v>25</v>
      </c>
      <c r="G537">
        <f>IFERROR(VLOOKUP(_xlfn.NUMBERVALUE($A537),PKRFP1!$A:$I,6,FALSE),"N/A")</f>
        <v>0.316</v>
      </c>
      <c r="H537">
        <f>IFERROR(VLOOKUP(_xlfn.NUMBERVALUE($A537),PKRFP1!$A:$I,5,FALSE),"N/A")</f>
        <v>5</v>
      </c>
      <c r="I537">
        <f>IF(AND(ISNUMBER(Points_Table[[#This Row],[May 2019 NRI]]),ISNUMBER(Points_Table[[#This Row],[2008 NRC]]),OR(H537&lt;=4,G537&gt;=$T$17)),1,0)</f>
        <v>0</v>
      </c>
      <c r="J537">
        <f t="shared" si="33"/>
        <v>0</v>
      </c>
      <c r="K537">
        <f t="shared" si="34"/>
        <v>1</v>
      </c>
      <c r="L537" s="90">
        <f>Points_Table[[#This Row],[Ec Dis Points]]+Points_Table[[#This Row],[ELL Points]]</f>
        <v>1</v>
      </c>
      <c r="M537">
        <f>IFERROR(VLOOKUP(_xlfn.NUMBERVALUE($A537),PKRFP1!$A:$L,12,FALSE),"N/A")</f>
        <v>0</v>
      </c>
      <c r="N537" s="88">
        <f t="shared" si="35"/>
        <v>3</v>
      </c>
      <c r="O537" s="94" t="str">
        <f>IFERROR(VLOOKUP(_xlfn.NUMBERVALUE($A537),'% Served'!$A:$L,12,FALSE),"N/A")</f>
        <v>N/A</v>
      </c>
      <c r="P537" s="90">
        <f>INDEX('Need Points'!$T$21:$T$26,IF(Points_Table[[#This Row],[% Served 3yr Average]]="N/A",6,MATCH(Points_Table[[#This Row],[% Served 3yr Average]],'Need Points'!$S$21:$S$26,1)+1))</f>
        <v>5</v>
      </c>
    </row>
    <row r="538" spans="1:16" x14ac:dyDescent="0.25">
      <c r="A538" t="str">
        <f t="shared" si="36"/>
        <v>580402</v>
      </c>
      <c r="B538" s="68" t="s">
        <v>2612</v>
      </c>
      <c r="C538" s="71" t="s">
        <v>1185</v>
      </c>
      <c r="D538" s="69">
        <v>2018</v>
      </c>
      <c r="E538" s="69">
        <v>1</v>
      </c>
      <c r="F538" s="69">
        <v>2</v>
      </c>
      <c r="G538">
        <f>IFERROR(VLOOKUP(_xlfn.NUMBERVALUE($A538),PKRFP1!$A:$I,6,FALSE),"N/A")</f>
        <v>7.0000000000000001E-3</v>
      </c>
      <c r="H538">
        <f>IFERROR(VLOOKUP(_xlfn.NUMBERVALUE($A538),PKRFP1!$A:$I,5,FALSE),"N/A")</f>
        <v>6</v>
      </c>
      <c r="I538">
        <f>IF(AND(ISNUMBER(Points_Table[[#This Row],[May 2019 NRI]]),ISNUMBER(Points_Table[[#This Row],[2008 NRC]]),OR(H538&lt;=4,G538&gt;=$T$17)),1,0)</f>
        <v>0</v>
      </c>
      <c r="J538">
        <f t="shared" si="33"/>
        <v>0</v>
      </c>
      <c r="K538">
        <f t="shared" si="34"/>
        <v>1</v>
      </c>
      <c r="L538" s="90">
        <f>Points_Table[[#This Row],[Ec Dis Points]]+Points_Table[[#This Row],[ELL Points]]</f>
        <v>1</v>
      </c>
      <c r="M538">
        <f>IFERROR(VLOOKUP(_xlfn.NUMBERVALUE($A538),PKRFP1!$A:$L,12,FALSE),"N/A")</f>
        <v>0</v>
      </c>
      <c r="N538" s="88">
        <f t="shared" si="35"/>
        <v>3</v>
      </c>
      <c r="O538" s="94" t="str">
        <f>IFERROR(VLOOKUP(_xlfn.NUMBERVALUE($A538),'% Served'!$A:$L,12,FALSE),"N/A")</f>
        <v>N/A</v>
      </c>
      <c r="P538" s="90">
        <f>INDEX('Need Points'!$T$21:$T$26,IF(Points_Table[[#This Row],[% Served 3yr Average]]="N/A",6,MATCH(Points_Table[[#This Row],[% Served 3yr Average]],'Need Points'!$S$21:$S$26,1)+1))</f>
        <v>5</v>
      </c>
    </row>
    <row r="539" spans="1:16" x14ac:dyDescent="0.25">
      <c r="A539" t="str">
        <f t="shared" si="36"/>
        <v>580403</v>
      </c>
      <c r="B539" s="68" t="s">
        <v>2613</v>
      </c>
      <c r="C539" s="71" t="s">
        <v>1247</v>
      </c>
      <c r="D539" s="69">
        <v>2018</v>
      </c>
      <c r="E539" s="69">
        <v>21</v>
      </c>
      <c r="F539" s="69">
        <v>57</v>
      </c>
      <c r="G539">
        <f>IFERROR(VLOOKUP(_xlfn.NUMBERVALUE($A539),PKRFP1!$A:$I,6,FALSE),"N/A")</f>
        <v>0.61699999999999999</v>
      </c>
      <c r="H539">
        <f>IFERROR(VLOOKUP(_xlfn.NUMBERVALUE($A539),PKRFP1!$A:$I,5,FALSE),"N/A")</f>
        <v>5</v>
      </c>
      <c r="I539">
        <f>IF(AND(ISNUMBER(Points_Table[[#This Row],[May 2019 NRI]]),ISNUMBER(Points_Table[[#This Row],[2008 NRC]]),OR(H539&lt;=4,G539&gt;=$T$17)),1,0)</f>
        <v>0</v>
      </c>
      <c r="J539">
        <f t="shared" si="33"/>
        <v>2</v>
      </c>
      <c r="K539">
        <f t="shared" si="34"/>
        <v>2</v>
      </c>
      <c r="L539" s="90">
        <f>Points_Table[[#This Row],[Ec Dis Points]]+Points_Table[[#This Row],[ELL Points]]</f>
        <v>4</v>
      </c>
      <c r="M539">
        <f>IFERROR(VLOOKUP(_xlfn.NUMBERVALUE($A539),PKRFP1!$A:$L,12,FALSE),"N/A")</f>
        <v>1</v>
      </c>
      <c r="N539" s="88">
        <f t="shared" si="35"/>
        <v>3</v>
      </c>
      <c r="O539" s="94">
        <f>IFERROR(VLOOKUP(_xlfn.NUMBERVALUE($A539),'% Served'!$A:$L,12,FALSE),"N/A")</f>
        <v>0.95430107526881713</v>
      </c>
      <c r="P539" s="90">
        <f>INDEX('Need Points'!$T$21:$T$26,IF(Points_Table[[#This Row],[% Served 3yr Average]]="N/A",6,MATCH(Points_Table[[#This Row],[% Served 3yr Average]],'Need Points'!$S$21:$S$26,1)+1))</f>
        <v>5</v>
      </c>
    </row>
    <row r="540" spans="1:16" x14ac:dyDescent="0.25">
      <c r="A540" t="str">
        <f t="shared" si="36"/>
        <v>580404</v>
      </c>
      <c r="B540" s="68" t="s">
        <v>2614</v>
      </c>
      <c r="C540" s="71" t="s">
        <v>1314</v>
      </c>
      <c r="D540" s="69">
        <v>2018</v>
      </c>
      <c r="E540" s="69">
        <v>2</v>
      </c>
      <c r="F540" s="69">
        <v>13</v>
      </c>
      <c r="G540">
        <f>IFERROR(VLOOKUP(_xlfn.NUMBERVALUE($A540),PKRFP1!$A:$I,6,FALSE),"N/A")</f>
        <v>0.114</v>
      </c>
      <c r="H540">
        <f>IFERROR(VLOOKUP(_xlfn.NUMBERVALUE($A540),PKRFP1!$A:$I,5,FALSE),"N/A")</f>
        <v>6</v>
      </c>
      <c r="I540">
        <f>IF(AND(ISNUMBER(Points_Table[[#This Row],[May 2019 NRI]]),ISNUMBER(Points_Table[[#This Row],[2008 NRC]]),OR(H540&lt;=4,G540&gt;=$T$17)),1,0)</f>
        <v>0</v>
      </c>
      <c r="J540">
        <f t="shared" si="33"/>
        <v>0</v>
      </c>
      <c r="K540">
        <f t="shared" si="34"/>
        <v>1</v>
      </c>
      <c r="L540" s="90">
        <f>Points_Table[[#This Row],[Ec Dis Points]]+Points_Table[[#This Row],[ELL Points]]</f>
        <v>1</v>
      </c>
      <c r="M540">
        <f>IFERROR(VLOOKUP(_xlfn.NUMBERVALUE($A540),PKRFP1!$A:$L,12,FALSE),"N/A")</f>
        <v>1</v>
      </c>
      <c r="N540" s="88">
        <f t="shared" si="35"/>
        <v>3</v>
      </c>
      <c r="O540" s="94">
        <f>IFERROR(VLOOKUP(_xlfn.NUMBERVALUE($A540),'% Served'!$A:$L,12,FALSE),"N/A")</f>
        <v>1</v>
      </c>
      <c r="P540" s="90">
        <f>INDEX('Need Points'!$T$21:$T$26,IF(Points_Table[[#This Row],[% Served 3yr Average]]="N/A",6,MATCH(Points_Table[[#This Row],[% Served 3yr Average]],'Need Points'!$S$21:$S$26,1)+1))</f>
        <v>5</v>
      </c>
    </row>
    <row r="541" spans="1:16" x14ac:dyDescent="0.25">
      <c r="A541" t="str">
        <f t="shared" si="36"/>
        <v>580405</v>
      </c>
      <c r="B541" s="68" t="s">
        <v>2615</v>
      </c>
      <c r="C541" s="71" t="s">
        <v>1231</v>
      </c>
      <c r="D541" s="69">
        <v>2018</v>
      </c>
      <c r="E541" s="69">
        <v>3</v>
      </c>
      <c r="F541" s="69">
        <v>21</v>
      </c>
      <c r="G541">
        <f>IFERROR(VLOOKUP(_xlfn.NUMBERVALUE($A541),PKRFP1!$A:$I,6,FALSE),"N/A")</f>
        <v>0.16300000000000001</v>
      </c>
      <c r="H541">
        <f>IFERROR(VLOOKUP(_xlfn.NUMBERVALUE($A541),PKRFP1!$A:$I,5,FALSE),"N/A")</f>
        <v>6</v>
      </c>
      <c r="I541">
        <f>IF(AND(ISNUMBER(Points_Table[[#This Row],[May 2019 NRI]]),ISNUMBER(Points_Table[[#This Row],[2008 NRC]]),OR(H541&lt;=4,G541&gt;=$T$17)),1,0)</f>
        <v>0</v>
      </c>
      <c r="J541">
        <f t="shared" si="33"/>
        <v>0</v>
      </c>
      <c r="K541">
        <f t="shared" si="34"/>
        <v>1</v>
      </c>
      <c r="L541" s="90">
        <f>Points_Table[[#This Row],[Ec Dis Points]]+Points_Table[[#This Row],[ELL Points]]</f>
        <v>1</v>
      </c>
      <c r="M541">
        <f>IFERROR(VLOOKUP(_xlfn.NUMBERVALUE($A541),PKRFP1!$A:$L,12,FALSE),"N/A")</f>
        <v>1</v>
      </c>
      <c r="N541" s="88">
        <f t="shared" si="35"/>
        <v>3</v>
      </c>
      <c r="O541" s="94">
        <f>IFERROR(VLOOKUP(_xlfn.NUMBERVALUE($A541),'% Served'!$A:$L,12,FALSE),"N/A")</f>
        <v>0.94154818325434431</v>
      </c>
      <c r="P541" s="90">
        <f>INDEX('Need Points'!$T$21:$T$26,IF(Points_Table[[#This Row],[% Served 3yr Average]]="N/A",6,MATCH(Points_Table[[#This Row],[% Served 3yr Average]],'Need Points'!$S$21:$S$26,1)+1))</f>
        <v>3</v>
      </c>
    </row>
    <row r="542" spans="1:16" x14ac:dyDescent="0.25">
      <c r="A542" t="str">
        <f t="shared" si="36"/>
        <v>580406</v>
      </c>
      <c r="B542" s="68" t="s">
        <v>2616</v>
      </c>
      <c r="C542" s="71" t="s">
        <v>1234</v>
      </c>
      <c r="D542" s="69">
        <v>2018</v>
      </c>
      <c r="E542" s="69">
        <v>3</v>
      </c>
      <c r="F542" s="69">
        <v>15</v>
      </c>
      <c r="G542">
        <f>IFERROR(VLOOKUP(_xlfn.NUMBERVALUE($A542),PKRFP1!$A:$I,6,FALSE),"N/A")</f>
        <v>0.17599999999999999</v>
      </c>
      <c r="H542">
        <f>IFERROR(VLOOKUP(_xlfn.NUMBERVALUE($A542),PKRFP1!$A:$I,5,FALSE),"N/A")</f>
        <v>6</v>
      </c>
      <c r="I542">
        <f>IF(AND(ISNUMBER(Points_Table[[#This Row],[May 2019 NRI]]),ISNUMBER(Points_Table[[#This Row],[2008 NRC]]),OR(H542&lt;=4,G542&gt;=$T$17)),1,0)</f>
        <v>0</v>
      </c>
      <c r="J542">
        <f t="shared" si="33"/>
        <v>0</v>
      </c>
      <c r="K542">
        <f t="shared" si="34"/>
        <v>1</v>
      </c>
      <c r="L542" s="90">
        <f>Points_Table[[#This Row],[Ec Dis Points]]+Points_Table[[#This Row],[ELL Points]]</f>
        <v>1</v>
      </c>
      <c r="M542">
        <f>IFERROR(VLOOKUP(_xlfn.NUMBERVALUE($A542),PKRFP1!$A:$L,12,FALSE),"N/A")</f>
        <v>1</v>
      </c>
      <c r="N542" s="88">
        <f t="shared" si="35"/>
        <v>3</v>
      </c>
      <c r="O542" s="94">
        <f>IFERROR(VLOOKUP(_xlfn.NUMBERVALUE($A542),'% Served'!$A:$L,12,FALSE),"N/A")</f>
        <v>0.9375</v>
      </c>
      <c r="P542" s="90">
        <f>INDEX('Need Points'!$T$21:$T$26,IF(Points_Table[[#This Row],[% Served 3yr Average]]="N/A",6,MATCH(Points_Table[[#This Row],[% Served 3yr Average]],'Need Points'!$S$21:$S$26,1)+1))</f>
        <v>3</v>
      </c>
    </row>
    <row r="543" spans="1:16" x14ac:dyDescent="0.25">
      <c r="A543" t="str">
        <f t="shared" si="36"/>
        <v>580410</v>
      </c>
      <c r="B543" s="68" t="s">
        <v>2617</v>
      </c>
      <c r="C543" s="71" t="s">
        <v>1186</v>
      </c>
      <c r="D543" s="69">
        <v>2018</v>
      </c>
      <c r="E543" s="69">
        <v>1</v>
      </c>
      <c r="F543" s="69">
        <v>12</v>
      </c>
      <c r="G543">
        <f>IFERROR(VLOOKUP(_xlfn.NUMBERVALUE($A543),PKRFP1!$A:$I,6,FALSE),"N/A")</f>
        <v>0.123</v>
      </c>
      <c r="H543">
        <f>IFERROR(VLOOKUP(_xlfn.NUMBERVALUE($A543),PKRFP1!$A:$I,5,FALSE),"N/A")</f>
        <v>6</v>
      </c>
      <c r="I543">
        <f>IF(AND(ISNUMBER(Points_Table[[#This Row],[May 2019 NRI]]),ISNUMBER(Points_Table[[#This Row],[2008 NRC]]),OR(H543&lt;=4,G543&gt;=$T$17)),1,0)</f>
        <v>0</v>
      </c>
      <c r="J543">
        <f t="shared" si="33"/>
        <v>0</v>
      </c>
      <c r="K543">
        <f t="shared" si="34"/>
        <v>1</v>
      </c>
      <c r="L543" s="90">
        <f>Points_Table[[#This Row],[Ec Dis Points]]+Points_Table[[#This Row],[ELL Points]]</f>
        <v>1</v>
      </c>
      <c r="M543">
        <f>IFERROR(VLOOKUP(_xlfn.NUMBERVALUE($A543),PKRFP1!$A:$L,12,FALSE),"N/A")</f>
        <v>1</v>
      </c>
      <c r="N543" s="88">
        <f t="shared" si="35"/>
        <v>3</v>
      </c>
      <c r="O543" s="94">
        <f>IFERROR(VLOOKUP(_xlfn.NUMBERVALUE($A543),'% Served'!$A:$L,12,FALSE),"N/A")</f>
        <v>1</v>
      </c>
      <c r="P543" s="90">
        <f>INDEX('Need Points'!$T$21:$T$26,IF(Points_Table[[#This Row],[% Served 3yr Average]]="N/A",6,MATCH(Points_Table[[#This Row],[% Served 3yr Average]],'Need Points'!$S$21:$S$26,1)+1))</f>
        <v>5</v>
      </c>
    </row>
    <row r="544" spans="1:16" x14ac:dyDescent="0.25">
      <c r="A544" t="str">
        <f t="shared" si="36"/>
        <v>580413</v>
      </c>
      <c r="B544" s="68" t="s">
        <v>2618</v>
      </c>
      <c r="C544" s="71" t="s">
        <v>1079</v>
      </c>
      <c r="D544" s="69">
        <v>2018</v>
      </c>
      <c r="E544" s="69">
        <v>17</v>
      </c>
      <c r="F544" s="69">
        <v>53</v>
      </c>
      <c r="G544">
        <f>IFERROR(VLOOKUP(_xlfn.NUMBERVALUE($A544),PKRFP1!$A:$I,6,FALSE),"N/A")</f>
        <v>0.84099999999999997</v>
      </c>
      <c r="H544">
        <f>IFERROR(VLOOKUP(_xlfn.NUMBERVALUE($A544),PKRFP1!$A:$I,5,FALSE),"N/A")</f>
        <v>5</v>
      </c>
      <c r="I544">
        <f>IF(AND(ISNUMBER(Points_Table[[#This Row],[May 2019 NRI]]),ISNUMBER(Points_Table[[#This Row],[2008 NRC]]),OR(H544&lt;=4,G544&gt;=$T$17)),1,0)</f>
        <v>1</v>
      </c>
      <c r="J544">
        <f t="shared" si="33"/>
        <v>2</v>
      </c>
      <c r="K544">
        <f t="shared" si="34"/>
        <v>2</v>
      </c>
      <c r="L544" s="90">
        <f>Points_Table[[#This Row],[Ec Dis Points]]+Points_Table[[#This Row],[ELL Points]]</f>
        <v>4</v>
      </c>
      <c r="M544">
        <f>IFERROR(VLOOKUP(_xlfn.NUMBERVALUE($A544),PKRFP1!$A:$L,12,FALSE),"N/A")</f>
        <v>1</v>
      </c>
      <c r="N544" s="88">
        <f t="shared" si="35"/>
        <v>2</v>
      </c>
      <c r="O544" s="94">
        <f>IFERROR(VLOOKUP(_xlfn.NUMBERVALUE($A544),'% Served'!$A:$L,12,FALSE),"N/A")</f>
        <v>0.95833333333333337</v>
      </c>
      <c r="P544" s="90">
        <f>INDEX('Need Points'!$T$21:$T$26,IF(Points_Table[[#This Row],[% Served 3yr Average]]="N/A",6,MATCH(Points_Table[[#This Row],[% Served 3yr Average]],'Need Points'!$S$21:$S$26,1)+1))</f>
        <v>5</v>
      </c>
    </row>
    <row r="545" spans="1:16" x14ac:dyDescent="0.25">
      <c r="A545" t="str">
        <f t="shared" si="36"/>
        <v>580501</v>
      </c>
      <c r="B545" s="68" t="s">
        <v>2619</v>
      </c>
      <c r="C545" s="71" t="s">
        <v>749</v>
      </c>
      <c r="D545" s="69">
        <v>2018</v>
      </c>
      <c r="E545" s="69">
        <v>11</v>
      </c>
      <c r="F545" s="69">
        <v>57</v>
      </c>
      <c r="G545">
        <f>IFERROR(VLOOKUP(_xlfn.NUMBERVALUE($A545),PKRFP1!$A:$I,6,FALSE),"N/A")</f>
        <v>1.054</v>
      </c>
      <c r="H545">
        <f>IFERROR(VLOOKUP(_xlfn.NUMBERVALUE($A545),PKRFP1!$A:$I,5,FALSE),"N/A")</f>
        <v>5</v>
      </c>
      <c r="I545">
        <f>IF(AND(ISNUMBER(Points_Table[[#This Row],[May 2019 NRI]]),ISNUMBER(Points_Table[[#This Row],[2008 NRC]]),OR(H545&lt;=4,G545&gt;=$T$17)),1,0)</f>
        <v>1</v>
      </c>
      <c r="J545">
        <f t="shared" si="33"/>
        <v>2</v>
      </c>
      <c r="K545">
        <f t="shared" si="34"/>
        <v>2</v>
      </c>
      <c r="L545" s="90">
        <f>Points_Table[[#This Row],[Ec Dis Points]]+Points_Table[[#This Row],[ELL Points]]</f>
        <v>4</v>
      </c>
      <c r="M545">
        <f>IFERROR(VLOOKUP(_xlfn.NUMBERVALUE($A545),PKRFP1!$A:$L,12,FALSE),"N/A")</f>
        <v>1</v>
      </c>
      <c r="N545" s="88">
        <f t="shared" si="35"/>
        <v>2</v>
      </c>
      <c r="O545" s="94">
        <f>IFERROR(VLOOKUP(_xlfn.NUMBERVALUE($A545),'% Served'!$A:$L,12,FALSE),"N/A")</f>
        <v>1</v>
      </c>
      <c r="P545" s="90">
        <f>INDEX('Need Points'!$T$21:$T$26,IF(Points_Table[[#This Row],[% Served 3yr Average]]="N/A",6,MATCH(Points_Table[[#This Row],[% Served 3yr Average]],'Need Points'!$S$21:$S$26,1)+1))</f>
        <v>5</v>
      </c>
    </row>
    <row r="546" spans="1:16" x14ac:dyDescent="0.25">
      <c r="A546" t="str">
        <f t="shared" si="36"/>
        <v>580502</v>
      </c>
      <c r="B546" s="68" t="s">
        <v>2620</v>
      </c>
      <c r="C546" s="71" t="s">
        <v>1254</v>
      </c>
      <c r="D546" s="69">
        <v>2018</v>
      </c>
      <c r="E546" s="69">
        <v>6</v>
      </c>
      <c r="F546" s="69">
        <v>32</v>
      </c>
      <c r="G546">
        <f>IFERROR(VLOOKUP(_xlfn.NUMBERVALUE($A546),PKRFP1!$A:$I,6,FALSE),"N/A")</f>
        <v>0.48</v>
      </c>
      <c r="H546">
        <f>IFERROR(VLOOKUP(_xlfn.NUMBERVALUE($A546),PKRFP1!$A:$I,5,FALSE),"N/A")</f>
        <v>5</v>
      </c>
      <c r="I546">
        <f>IF(AND(ISNUMBER(Points_Table[[#This Row],[May 2019 NRI]]),ISNUMBER(Points_Table[[#This Row],[2008 NRC]]),OR(H546&lt;=4,G546&gt;=$T$17)),1,0)</f>
        <v>0</v>
      </c>
      <c r="J546">
        <f t="shared" si="33"/>
        <v>1</v>
      </c>
      <c r="K546">
        <f t="shared" si="34"/>
        <v>1</v>
      </c>
      <c r="L546" s="90">
        <f>Points_Table[[#This Row],[Ec Dis Points]]+Points_Table[[#This Row],[ELL Points]]</f>
        <v>2</v>
      </c>
      <c r="M546">
        <f>IFERROR(VLOOKUP(_xlfn.NUMBERVALUE($A546),PKRFP1!$A:$L,12,FALSE),"N/A")</f>
        <v>0</v>
      </c>
      <c r="N546" s="88">
        <f t="shared" si="35"/>
        <v>3</v>
      </c>
      <c r="O546" s="94" t="str">
        <f>IFERROR(VLOOKUP(_xlfn.NUMBERVALUE($A546),'% Served'!$A:$L,12,FALSE),"N/A")</f>
        <v>N/A</v>
      </c>
      <c r="P546" s="90">
        <f>INDEX('Need Points'!$T$21:$T$26,IF(Points_Table[[#This Row],[% Served 3yr Average]]="N/A",6,MATCH(Points_Table[[#This Row],[% Served 3yr Average]],'Need Points'!$S$21:$S$26,1)+1))</f>
        <v>5</v>
      </c>
    </row>
    <row r="547" spans="1:16" x14ac:dyDescent="0.25">
      <c r="A547" t="str">
        <f t="shared" si="36"/>
        <v>580503</v>
      </c>
      <c r="B547" s="68" t="s">
        <v>2621</v>
      </c>
      <c r="C547" s="71" t="s">
        <v>1194</v>
      </c>
      <c r="D547" s="69">
        <v>2018</v>
      </c>
      <c r="E547" s="69">
        <v>2</v>
      </c>
      <c r="F547" s="69">
        <v>25</v>
      </c>
      <c r="G547">
        <f>IFERROR(VLOOKUP(_xlfn.NUMBERVALUE($A547),PKRFP1!$A:$I,6,FALSE),"N/A")</f>
        <v>0.32300000000000001</v>
      </c>
      <c r="H547">
        <f>IFERROR(VLOOKUP(_xlfn.NUMBERVALUE($A547),PKRFP1!$A:$I,5,FALSE),"N/A")</f>
        <v>5</v>
      </c>
      <c r="I547">
        <f>IF(AND(ISNUMBER(Points_Table[[#This Row],[May 2019 NRI]]),ISNUMBER(Points_Table[[#This Row],[2008 NRC]]),OR(H547&lt;=4,G547&gt;=$T$17)),1,0)</f>
        <v>0</v>
      </c>
      <c r="J547">
        <f t="shared" si="33"/>
        <v>0</v>
      </c>
      <c r="K547">
        <f t="shared" si="34"/>
        <v>1</v>
      </c>
      <c r="L547" s="90">
        <f>Points_Table[[#This Row],[Ec Dis Points]]+Points_Table[[#This Row],[ELL Points]]</f>
        <v>1</v>
      </c>
      <c r="M547">
        <f>IFERROR(VLOOKUP(_xlfn.NUMBERVALUE($A547),PKRFP1!$A:$L,12,FALSE),"N/A")</f>
        <v>1</v>
      </c>
      <c r="N547" s="88">
        <f t="shared" si="35"/>
        <v>3</v>
      </c>
      <c r="O547" s="94">
        <f>IFERROR(VLOOKUP(_xlfn.NUMBERVALUE($A547),'% Served'!$A:$L,12,FALSE),"N/A")</f>
        <v>1</v>
      </c>
      <c r="P547" s="90">
        <f>INDEX('Need Points'!$T$21:$T$26,IF(Points_Table[[#This Row],[% Served 3yr Average]]="N/A",6,MATCH(Points_Table[[#This Row],[% Served 3yr Average]],'Need Points'!$S$21:$S$26,1)+1))</f>
        <v>5</v>
      </c>
    </row>
    <row r="548" spans="1:16" x14ac:dyDescent="0.25">
      <c r="A548" t="str">
        <f t="shared" si="36"/>
        <v>580504</v>
      </c>
      <c r="B548" s="68" t="s">
        <v>2622</v>
      </c>
      <c r="C548" s="71" t="s">
        <v>1352</v>
      </c>
      <c r="D548" s="69">
        <v>2018</v>
      </c>
      <c r="E548" s="69">
        <v>0</v>
      </c>
      <c r="F548" s="69">
        <v>12</v>
      </c>
      <c r="G548">
        <f>IFERROR(VLOOKUP(_xlfn.NUMBERVALUE($A548),PKRFP1!$A:$I,6,FALSE),"N/A")</f>
        <v>0.15</v>
      </c>
      <c r="H548">
        <f>IFERROR(VLOOKUP(_xlfn.NUMBERVALUE($A548),PKRFP1!$A:$I,5,FALSE),"N/A")</f>
        <v>6</v>
      </c>
      <c r="I548">
        <f>IF(AND(ISNUMBER(Points_Table[[#This Row],[May 2019 NRI]]),ISNUMBER(Points_Table[[#This Row],[2008 NRC]]),OR(H548&lt;=4,G548&gt;=$T$17)),1,0)</f>
        <v>0</v>
      </c>
      <c r="J548">
        <f t="shared" si="33"/>
        <v>0</v>
      </c>
      <c r="K548">
        <f t="shared" si="34"/>
        <v>1</v>
      </c>
      <c r="L548" s="90">
        <f>Points_Table[[#This Row],[Ec Dis Points]]+Points_Table[[#This Row],[ELL Points]]</f>
        <v>1</v>
      </c>
      <c r="M548">
        <f>IFERROR(VLOOKUP(_xlfn.NUMBERVALUE($A548),PKRFP1!$A:$L,12,FALSE),"N/A")</f>
        <v>0</v>
      </c>
      <c r="N548" s="88">
        <f t="shared" si="35"/>
        <v>3</v>
      </c>
      <c r="O548" s="94" t="str">
        <f>IFERROR(VLOOKUP(_xlfn.NUMBERVALUE($A548),'% Served'!$A:$L,12,FALSE),"N/A")</f>
        <v>N/A</v>
      </c>
      <c r="P548" s="90">
        <f>INDEX('Need Points'!$T$21:$T$26,IF(Points_Table[[#This Row],[% Served 3yr Average]]="N/A",6,MATCH(Points_Table[[#This Row],[% Served 3yr Average]],'Need Points'!$S$21:$S$26,1)+1))</f>
        <v>5</v>
      </c>
    </row>
    <row r="549" spans="1:16" x14ac:dyDescent="0.25">
      <c r="A549" t="str">
        <f t="shared" si="36"/>
        <v>580505</v>
      </c>
      <c r="B549" s="68" t="s">
        <v>2623</v>
      </c>
      <c r="C549" s="71" t="s">
        <v>1158</v>
      </c>
      <c r="D549" s="69">
        <v>2018</v>
      </c>
      <c r="E549" s="69">
        <v>1</v>
      </c>
      <c r="F549" s="69">
        <v>14</v>
      </c>
      <c r="G549">
        <f>IFERROR(VLOOKUP(_xlfn.NUMBERVALUE($A549),PKRFP1!$A:$I,6,FALSE),"N/A")</f>
        <v>0.13600000000000001</v>
      </c>
      <c r="H549">
        <f>IFERROR(VLOOKUP(_xlfn.NUMBERVALUE($A549),PKRFP1!$A:$I,5,FALSE),"N/A")</f>
        <v>6</v>
      </c>
      <c r="I549">
        <f>IF(AND(ISNUMBER(Points_Table[[#This Row],[May 2019 NRI]]),ISNUMBER(Points_Table[[#This Row],[2008 NRC]]),OR(H549&lt;=4,G549&gt;=$T$17)),1,0)</f>
        <v>0</v>
      </c>
      <c r="J549">
        <f t="shared" si="33"/>
        <v>0</v>
      </c>
      <c r="K549">
        <f t="shared" si="34"/>
        <v>1</v>
      </c>
      <c r="L549" s="90">
        <f>Points_Table[[#This Row],[Ec Dis Points]]+Points_Table[[#This Row],[ELL Points]]</f>
        <v>1</v>
      </c>
      <c r="M549">
        <f>IFERROR(VLOOKUP(_xlfn.NUMBERVALUE($A549),PKRFP1!$A:$L,12,FALSE),"N/A")</f>
        <v>0</v>
      </c>
      <c r="N549" s="88">
        <f t="shared" si="35"/>
        <v>3</v>
      </c>
      <c r="O549" s="94" t="str">
        <f>IFERROR(VLOOKUP(_xlfn.NUMBERVALUE($A549),'% Served'!$A:$L,12,FALSE),"N/A")</f>
        <v>N/A</v>
      </c>
      <c r="P549" s="90">
        <f>INDEX('Need Points'!$T$21:$T$26,IF(Points_Table[[#This Row],[% Served 3yr Average]]="N/A",6,MATCH(Points_Table[[#This Row],[% Served 3yr Average]],'Need Points'!$S$21:$S$26,1)+1))</f>
        <v>5</v>
      </c>
    </row>
    <row r="550" spans="1:16" x14ac:dyDescent="0.25">
      <c r="A550" t="str">
        <f t="shared" si="36"/>
        <v>580506</v>
      </c>
      <c r="B550" s="68" t="s">
        <v>2624</v>
      </c>
      <c r="C550" s="71" t="s">
        <v>1237</v>
      </c>
      <c r="D550" s="69">
        <v>2018</v>
      </c>
      <c r="E550" s="69">
        <v>3</v>
      </c>
      <c r="F550" s="69">
        <v>15</v>
      </c>
      <c r="G550">
        <f>IFERROR(VLOOKUP(_xlfn.NUMBERVALUE($A550),PKRFP1!$A:$I,6,FALSE),"N/A")</f>
        <v>0.13600000000000001</v>
      </c>
      <c r="H550">
        <f>IFERROR(VLOOKUP(_xlfn.NUMBERVALUE($A550),PKRFP1!$A:$I,5,FALSE),"N/A")</f>
        <v>6</v>
      </c>
      <c r="I550">
        <f>IF(AND(ISNUMBER(Points_Table[[#This Row],[May 2019 NRI]]),ISNUMBER(Points_Table[[#This Row],[2008 NRC]]),OR(H550&lt;=4,G550&gt;=$T$17)),1,0)</f>
        <v>0</v>
      </c>
      <c r="J550">
        <f t="shared" si="33"/>
        <v>0</v>
      </c>
      <c r="K550">
        <f t="shared" si="34"/>
        <v>1</v>
      </c>
      <c r="L550" s="90">
        <f>Points_Table[[#This Row],[Ec Dis Points]]+Points_Table[[#This Row],[ELL Points]]</f>
        <v>1</v>
      </c>
      <c r="M550">
        <f>IFERROR(VLOOKUP(_xlfn.NUMBERVALUE($A550),PKRFP1!$A:$L,12,FALSE),"N/A")</f>
        <v>0</v>
      </c>
      <c r="N550" s="88">
        <f t="shared" si="35"/>
        <v>3</v>
      </c>
      <c r="O550" s="94" t="str">
        <f>IFERROR(VLOOKUP(_xlfn.NUMBERVALUE($A550),'% Served'!$A:$L,12,FALSE),"N/A")</f>
        <v>N/A</v>
      </c>
      <c r="P550" s="90">
        <f>INDEX('Need Points'!$T$21:$T$26,IF(Points_Table[[#This Row],[% Served 3yr Average]]="N/A",6,MATCH(Points_Table[[#This Row],[% Served 3yr Average]],'Need Points'!$S$21:$S$26,1)+1))</f>
        <v>5</v>
      </c>
    </row>
    <row r="551" spans="1:16" x14ac:dyDescent="0.25">
      <c r="A551" t="str">
        <f t="shared" si="36"/>
        <v>580507</v>
      </c>
      <c r="B551" s="68" t="s">
        <v>2625</v>
      </c>
      <c r="C551" s="71" t="s">
        <v>1187</v>
      </c>
      <c r="D551" s="69">
        <v>2018</v>
      </c>
      <c r="E551" s="69">
        <v>2</v>
      </c>
      <c r="F551" s="69">
        <v>24</v>
      </c>
      <c r="G551">
        <f>IFERROR(VLOOKUP(_xlfn.NUMBERVALUE($A551),PKRFP1!$A:$I,6,FALSE),"N/A")</f>
        <v>0.32600000000000001</v>
      </c>
      <c r="H551">
        <f>IFERROR(VLOOKUP(_xlfn.NUMBERVALUE($A551),PKRFP1!$A:$I,5,FALSE),"N/A")</f>
        <v>5</v>
      </c>
      <c r="I551">
        <f>IF(AND(ISNUMBER(Points_Table[[#This Row],[May 2019 NRI]]),ISNUMBER(Points_Table[[#This Row],[2008 NRC]]),OR(H551&lt;=4,G551&gt;=$T$17)),1,0)</f>
        <v>0</v>
      </c>
      <c r="J551">
        <f t="shared" si="33"/>
        <v>0</v>
      </c>
      <c r="K551">
        <f t="shared" si="34"/>
        <v>1</v>
      </c>
      <c r="L551" s="90">
        <f>Points_Table[[#This Row],[Ec Dis Points]]+Points_Table[[#This Row],[ELL Points]]</f>
        <v>1</v>
      </c>
      <c r="M551">
        <f>IFERROR(VLOOKUP(_xlfn.NUMBERVALUE($A551),PKRFP1!$A:$L,12,FALSE),"N/A")</f>
        <v>1</v>
      </c>
      <c r="N551" s="88">
        <f t="shared" si="35"/>
        <v>3</v>
      </c>
      <c r="O551" s="94">
        <f>IFERROR(VLOOKUP(_xlfn.NUMBERVALUE($A551),'% Served'!$A:$L,12,FALSE),"N/A")</f>
        <v>1</v>
      </c>
      <c r="P551" s="90">
        <f>INDEX('Need Points'!$T$21:$T$26,IF(Points_Table[[#This Row],[% Served 3yr Average]]="N/A",6,MATCH(Points_Table[[#This Row],[% Served 3yr Average]],'Need Points'!$S$21:$S$26,1)+1))</f>
        <v>5</v>
      </c>
    </row>
    <row r="552" spans="1:16" x14ac:dyDescent="0.25">
      <c r="A552" t="str">
        <f t="shared" si="36"/>
        <v>580509</v>
      </c>
      <c r="B552" s="68" t="s">
        <v>2626</v>
      </c>
      <c r="C552" s="71" t="s">
        <v>1404</v>
      </c>
      <c r="D552" s="69">
        <v>2018</v>
      </c>
      <c r="E552" s="69">
        <v>1</v>
      </c>
      <c r="F552" s="69">
        <v>17</v>
      </c>
      <c r="G552">
        <f>IFERROR(VLOOKUP(_xlfn.NUMBERVALUE($A552),PKRFP1!$A:$I,6,FALSE),"N/A")</f>
        <v>0.17199999999999999</v>
      </c>
      <c r="H552">
        <f>IFERROR(VLOOKUP(_xlfn.NUMBERVALUE($A552),PKRFP1!$A:$I,5,FALSE),"N/A")</f>
        <v>6</v>
      </c>
      <c r="I552">
        <f>IF(AND(ISNUMBER(Points_Table[[#This Row],[May 2019 NRI]]),ISNUMBER(Points_Table[[#This Row],[2008 NRC]]),OR(H552&lt;=4,G552&gt;=$T$17)),1,0)</f>
        <v>0</v>
      </c>
      <c r="J552">
        <f t="shared" si="33"/>
        <v>0</v>
      </c>
      <c r="K552">
        <f t="shared" si="34"/>
        <v>1</v>
      </c>
      <c r="L552" s="90">
        <f>Points_Table[[#This Row],[Ec Dis Points]]+Points_Table[[#This Row],[ELL Points]]</f>
        <v>1</v>
      </c>
      <c r="M552">
        <f>IFERROR(VLOOKUP(_xlfn.NUMBERVALUE($A552),PKRFP1!$A:$L,12,FALSE),"N/A")</f>
        <v>0</v>
      </c>
      <c r="N552" s="88">
        <f t="shared" si="35"/>
        <v>3</v>
      </c>
      <c r="O552" s="94" t="str">
        <f>IFERROR(VLOOKUP(_xlfn.NUMBERVALUE($A552),'% Served'!$A:$L,12,FALSE),"N/A")</f>
        <v>N/A</v>
      </c>
      <c r="P552" s="90">
        <f>INDEX('Need Points'!$T$21:$T$26,IF(Points_Table[[#This Row],[% Served 3yr Average]]="N/A",6,MATCH(Points_Table[[#This Row],[% Served 3yr Average]],'Need Points'!$S$21:$S$26,1)+1))</f>
        <v>5</v>
      </c>
    </row>
    <row r="553" spans="1:16" x14ac:dyDescent="0.25">
      <c r="A553" t="str">
        <f t="shared" si="36"/>
        <v>580512</v>
      </c>
      <c r="B553" s="68" t="s">
        <v>2627</v>
      </c>
      <c r="C553" s="71" t="s">
        <v>762</v>
      </c>
      <c r="D553" s="69">
        <v>2018</v>
      </c>
      <c r="E553" s="69">
        <v>33</v>
      </c>
      <c r="F553" s="69">
        <v>89</v>
      </c>
      <c r="G553">
        <f>IFERROR(VLOOKUP(_xlfn.NUMBERVALUE($A553),PKRFP1!$A:$I,6,FALSE),"N/A")</f>
        <v>4.327</v>
      </c>
      <c r="H553">
        <f>IFERROR(VLOOKUP(_xlfn.NUMBERVALUE($A553),PKRFP1!$A:$I,5,FALSE),"N/A")</f>
        <v>3</v>
      </c>
      <c r="I553">
        <f>IF(AND(ISNUMBER(Points_Table[[#This Row],[May 2019 NRI]]),ISNUMBER(Points_Table[[#This Row],[2008 NRC]]),OR(H553&lt;=4,G553&gt;=$T$17)),1,0)</f>
        <v>1</v>
      </c>
      <c r="J553">
        <f t="shared" si="33"/>
        <v>2</v>
      </c>
      <c r="K553">
        <f t="shared" si="34"/>
        <v>3</v>
      </c>
      <c r="L553" s="90">
        <f>Points_Table[[#This Row],[Ec Dis Points]]+Points_Table[[#This Row],[ELL Points]]</f>
        <v>5</v>
      </c>
      <c r="M553">
        <f>IFERROR(VLOOKUP(_xlfn.NUMBERVALUE($A553),PKRFP1!$A:$L,12,FALSE),"N/A")</f>
        <v>1</v>
      </c>
      <c r="N553" s="88">
        <f t="shared" si="35"/>
        <v>2</v>
      </c>
      <c r="O553" s="94">
        <f>IFERROR(VLOOKUP(_xlfn.NUMBERVALUE($A553),'% Served'!$A:$L,12,FALSE),"N/A")</f>
        <v>1</v>
      </c>
      <c r="P553" s="90">
        <f>INDEX('Need Points'!$T$21:$T$26,IF(Points_Table[[#This Row],[% Served 3yr Average]]="N/A",6,MATCH(Points_Table[[#This Row],[% Served 3yr Average]],'Need Points'!$S$21:$S$26,1)+1))</f>
        <v>5</v>
      </c>
    </row>
    <row r="554" spans="1:16" x14ac:dyDescent="0.25">
      <c r="A554" t="str">
        <f t="shared" si="36"/>
        <v>580513</v>
      </c>
      <c r="B554" s="68" t="s">
        <v>2628</v>
      </c>
      <c r="C554" s="71" t="s">
        <v>788</v>
      </c>
      <c r="D554" s="69">
        <v>2018</v>
      </c>
      <c r="E554" s="69">
        <v>31</v>
      </c>
      <c r="F554" s="69">
        <v>81</v>
      </c>
      <c r="G554">
        <f>IFERROR(VLOOKUP(_xlfn.NUMBERVALUE($A554),PKRFP1!$A:$I,6,FALSE),"N/A")</f>
        <v>3.5449999999999999</v>
      </c>
      <c r="H554">
        <f>IFERROR(VLOOKUP(_xlfn.NUMBERVALUE($A554),PKRFP1!$A:$I,5,FALSE),"N/A")</f>
        <v>3</v>
      </c>
      <c r="I554">
        <f>IF(AND(ISNUMBER(Points_Table[[#This Row],[May 2019 NRI]]),ISNUMBER(Points_Table[[#This Row],[2008 NRC]]),OR(H554&lt;=4,G554&gt;=$T$17)),1,0)</f>
        <v>1</v>
      </c>
      <c r="J554">
        <f t="shared" si="33"/>
        <v>2</v>
      </c>
      <c r="K554">
        <f t="shared" si="34"/>
        <v>3</v>
      </c>
      <c r="L554" s="90">
        <f>Points_Table[[#This Row],[Ec Dis Points]]+Points_Table[[#This Row],[ELL Points]]</f>
        <v>5</v>
      </c>
      <c r="M554">
        <f>IFERROR(VLOOKUP(_xlfn.NUMBERVALUE($A554),PKRFP1!$A:$L,12,FALSE),"N/A")</f>
        <v>1</v>
      </c>
      <c r="N554" s="88">
        <f t="shared" si="35"/>
        <v>2</v>
      </c>
      <c r="O554" s="94">
        <f>IFERROR(VLOOKUP(_xlfn.NUMBERVALUE($A554),'% Served'!$A:$L,12,FALSE),"N/A")</f>
        <v>1</v>
      </c>
      <c r="P554" s="90">
        <f>INDEX('Need Points'!$T$21:$T$26,IF(Points_Table[[#This Row],[% Served 3yr Average]]="N/A",6,MATCH(Points_Table[[#This Row],[% Served 3yr Average]],'Need Points'!$S$21:$S$26,1)+1))</f>
        <v>5</v>
      </c>
    </row>
    <row r="555" spans="1:16" x14ac:dyDescent="0.25">
      <c r="A555" t="str">
        <f t="shared" si="36"/>
        <v>580514</v>
      </c>
      <c r="B555" s="68" t="s">
        <v>2629</v>
      </c>
      <c r="C555" s="71" t="s">
        <v>1211</v>
      </c>
      <c r="D555" s="69">
        <v>2018</v>
      </c>
      <c r="E555" s="69">
        <v>10</v>
      </c>
      <c r="F555" s="69">
        <v>0</v>
      </c>
      <c r="G555">
        <f>IFERROR(VLOOKUP(_xlfn.NUMBERVALUE($A555),PKRFP1!$A:$I,6,FALSE),"N/A")</f>
        <v>3.0000000000000001E-3</v>
      </c>
      <c r="H555">
        <f>IFERROR(VLOOKUP(_xlfn.NUMBERVALUE($A555),PKRFP1!$A:$I,5,FALSE),"N/A")</f>
        <v>6</v>
      </c>
      <c r="I555">
        <f>IF(AND(ISNUMBER(Points_Table[[#This Row],[May 2019 NRI]]),ISNUMBER(Points_Table[[#This Row],[2008 NRC]]),OR(H555&lt;=4,G555&gt;=$T$17)),1,0)</f>
        <v>0</v>
      </c>
      <c r="J555">
        <f t="shared" si="33"/>
        <v>2</v>
      </c>
      <c r="K555">
        <f t="shared" si="34"/>
        <v>1</v>
      </c>
      <c r="L555" s="90">
        <f>Points_Table[[#This Row],[Ec Dis Points]]+Points_Table[[#This Row],[ELL Points]]</f>
        <v>3</v>
      </c>
      <c r="M555">
        <f>IFERROR(VLOOKUP(_xlfn.NUMBERVALUE($A555),PKRFP1!$A:$L,12,FALSE),"N/A")</f>
        <v>0</v>
      </c>
      <c r="N555" s="88">
        <f t="shared" si="35"/>
        <v>3</v>
      </c>
      <c r="O555" s="94" t="str">
        <f>IFERROR(VLOOKUP(_xlfn.NUMBERVALUE($A555),'% Served'!$A:$L,12,FALSE),"N/A")</f>
        <v>N/A</v>
      </c>
      <c r="P555" s="90">
        <f>INDEX('Need Points'!$T$21:$T$26,IF(Points_Table[[#This Row],[% Served 3yr Average]]="N/A",6,MATCH(Points_Table[[#This Row],[% Served 3yr Average]],'Need Points'!$S$21:$S$26,1)+1))</f>
        <v>5</v>
      </c>
    </row>
    <row r="556" spans="1:16" x14ac:dyDescent="0.25">
      <c r="A556" t="str">
        <f t="shared" si="36"/>
        <v>580601</v>
      </c>
      <c r="B556" s="68" t="s">
        <v>2630</v>
      </c>
      <c r="C556" s="71" t="s">
        <v>1362</v>
      </c>
      <c r="D556" s="69">
        <v>2018</v>
      </c>
      <c r="E556" s="69">
        <v>1</v>
      </c>
      <c r="F556" s="69">
        <v>5</v>
      </c>
      <c r="G556">
        <f>IFERROR(VLOOKUP(_xlfn.NUMBERVALUE($A556),PKRFP1!$A:$I,6,FALSE),"N/A")</f>
        <v>7.2999999999999995E-2</v>
      </c>
      <c r="H556">
        <f>IFERROR(VLOOKUP(_xlfn.NUMBERVALUE($A556),PKRFP1!$A:$I,5,FALSE),"N/A")</f>
        <v>6</v>
      </c>
      <c r="I556">
        <f>IF(AND(ISNUMBER(Points_Table[[#This Row],[May 2019 NRI]]),ISNUMBER(Points_Table[[#This Row],[2008 NRC]]),OR(H556&lt;=4,G556&gt;=$T$17)),1,0)</f>
        <v>0</v>
      </c>
      <c r="J556">
        <f t="shared" si="33"/>
        <v>0</v>
      </c>
      <c r="K556">
        <f t="shared" si="34"/>
        <v>1</v>
      </c>
      <c r="L556" s="90">
        <f>Points_Table[[#This Row],[Ec Dis Points]]+Points_Table[[#This Row],[ELL Points]]</f>
        <v>1</v>
      </c>
      <c r="M556">
        <f>IFERROR(VLOOKUP(_xlfn.NUMBERVALUE($A556),PKRFP1!$A:$L,12,FALSE),"N/A")</f>
        <v>0</v>
      </c>
      <c r="N556" s="88">
        <f t="shared" si="35"/>
        <v>3</v>
      </c>
      <c r="O556" s="94" t="str">
        <f>IFERROR(VLOOKUP(_xlfn.NUMBERVALUE($A556),'% Served'!$A:$L,12,FALSE),"N/A")</f>
        <v>N/A</v>
      </c>
      <c r="P556" s="90">
        <f>INDEX('Need Points'!$T$21:$T$26,IF(Points_Table[[#This Row],[% Served 3yr Average]]="N/A",6,MATCH(Points_Table[[#This Row],[% Served 3yr Average]],'Need Points'!$S$21:$S$26,1)+1))</f>
        <v>5</v>
      </c>
    </row>
    <row r="557" spans="1:16" x14ac:dyDescent="0.25">
      <c r="A557" t="str">
        <f t="shared" si="36"/>
        <v>580602</v>
      </c>
      <c r="B557" s="68" t="s">
        <v>2631</v>
      </c>
      <c r="C557" s="71" t="s">
        <v>1045</v>
      </c>
      <c r="D557" s="69">
        <v>2018</v>
      </c>
      <c r="E557" s="69">
        <v>27</v>
      </c>
      <c r="F557" s="69">
        <v>63</v>
      </c>
      <c r="G557">
        <f>IFERROR(VLOOKUP(_xlfn.NUMBERVALUE($A557),PKRFP1!$A:$I,6,FALSE),"N/A")</f>
        <v>1.0169999999999999</v>
      </c>
      <c r="H557">
        <f>IFERROR(VLOOKUP(_xlfn.NUMBERVALUE($A557),PKRFP1!$A:$I,5,FALSE),"N/A")</f>
        <v>5</v>
      </c>
      <c r="I557">
        <f>IF(AND(ISNUMBER(Points_Table[[#This Row],[May 2019 NRI]]),ISNUMBER(Points_Table[[#This Row],[2008 NRC]]),OR(H557&lt;=4,G557&gt;=$T$17)),1,0)</f>
        <v>1</v>
      </c>
      <c r="J557">
        <f t="shared" si="33"/>
        <v>2</v>
      </c>
      <c r="K557">
        <f t="shared" si="34"/>
        <v>2</v>
      </c>
      <c r="L557" s="90">
        <f>Points_Table[[#This Row],[Ec Dis Points]]+Points_Table[[#This Row],[ELL Points]]</f>
        <v>4</v>
      </c>
      <c r="M557">
        <f>IFERROR(VLOOKUP(_xlfn.NUMBERVALUE($A557),PKRFP1!$A:$L,12,FALSE),"N/A")</f>
        <v>1</v>
      </c>
      <c r="N557" s="88">
        <f t="shared" si="35"/>
        <v>2</v>
      </c>
      <c r="O557" s="94">
        <f>IFERROR(VLOOKUP(_xlfn.NUMBERVALUE($A557),'% Served'!$A:$L,12,FALSE),"N/A")</f>
        <v>0.99468791500664011</v>
      </c>
      <c r="P557" s="90">
        <f>INDEX('Need Points'!$T$21:$T$26,IF(Points_Table[[#This Row],[% Served 3yr Average]]="N/A",6,MATCH(Points_Table[[#This Row],[% Served 3yr Average]],'Need Points'!$S$21:$S$26,1)+1))</f>
        <v>5</v>
      </c>
    </row>
    <row r="558" spans="1:16" x14ac:dyDescent="0.25">
      <c r="A558" t="str">
        <f t="shared" si="36"/>
        <v>580603</v>
      </c>
      <c r="B558" s="68" t="s">
        <v>2632</v>
      </c>
      <c r="C558" s="71" t="s">
        <v>1271</v>
      </c>
      <c r="D558" s="69">
        <v>2018</v>
      </c>
      <c r="E558" s="69">
        <v>1</v>
      </c>
      <c r="F558" s="69">
        <v>20</v>
      </c>
      <c r="G558" t="str">
        <f>IFERROR(VLOOKUP(_xlfn.NUMBERVALUE($A558),PKRFP1!$A:$I,6,FALSE),"N/A")</f>
        <v>N/A</v>
      </c>
      <c r="H558" t="str">
        <f>IFERROR(VLOOKUP(_xlfn.NUMBERVALUE($A558),PKRFP1!$A:$I,5,FALSE),"N/A")</f>
        <v>N/A</v>
      </c>
      <c r="I558">
        <f>IF(AND(ISNUMBER(Points_Table[[#This Row],[May 2019 NRI]]),ISNUMBER(Points_Table[[#This Row],[2008 NRC]]),OR(H558&lt;=4,G558&gt;=$T$17)),1,0)</f>
        <v>0</v>
      </c>
      <c r="J558">
        <f t="shared" si="33"/>
        <v>0</v>
      </c>
      <c r="K558">
        <f t="shared" si="34"/>
        <v>1</v>
      </c>
      <c r="L558" s="90">
        <f>Points_Table[[#This Row],[Ec Dis Points]]+Points_Table[[#This Row],[ELL Points]]</f>
        <v>1</v>
      </c>
      <c r="M558" t="str">
        <f>IFERROR(VLOOKUP(_xlfn.NUMBERVALUE($A558),PKRFP1!$A:$L,12,FALSE),"N/A")</f>
        <v>N/A</v>
      </c>
      <c r="N558" s="88">
        <f t="shared" si="35"/>
        <v>3</v>
      </c>
      <c r="O558" s="94" t="str">
        <f>IFERROR(VLOOKUP(_xlfn.NUMBERVALUE($A558),'% Served'!$A:$L,12,FALSE),"N/A")</f>
        <v>N/A</v>
      </c>
      <c r="P558" s="90">
        <f>INDEX('Need Points'!$T$21:$T$26,IF(Points_Table[[#This Row],[% Served 3yr Average]]="N/A",6,MATCH(Points_Table[[#This Row],[% Served 3yr Average]],'Need Points'!$S$21:$S$26,1)+1))</f>
        <v>5</v>
      </c>
    </row>
    <row r="559" spans="1:16" x14ac:dyDescent="0.25">
      <c r="A559" t="str">
        <f t="shared" si="36"/>
        <v>580701</v>
      </c>
      <c r="B559" s="68" t="s">
        <v>2633</v>
      </c>
      <c r="C559" s="71" t="s">
        <v>1360</v>
      </c>
      <c r="D559" s="69">
        <v>2018</v>
      </c>
      <c r="E559" s="69">
        <v>7</v>
      </c>
      <c r="F559" s="69">
        <v>35</v>
      </c>
      <c r="G559">
        <f>IFERROR(VLOOKUP(_xlfn.NUMBERVALUE($A559),PKRFP1!$A:$I,6,FALSE),"N/A")</f>
        <v>8.6999999999999994E-2</v>
      </c>
      <c r="H559">
        <f>IFERROR(VLOOKUP(_xlfn.NUMBERVALUE($A559),PKRFP1!$A:$I,5,FALSE),"N/A")</f>
        <v>6</v>
      </c>
      <c r="I559">
        <f>IF(AND(ISNUMBER(Points_Table[[#This Row],[May 2019 NRI]]),ISNUMBER(Points_Table[[#This Row],[2008 NRC]]),OR(H559&lt;=4,G559&gt;=$T$17)),1,0)</f>
        <v>0</v>
      </c>
      <c r="J559">
        <f t="shared" si="33"/>
        <v>1</v>
      </c>
      <c r="K559">
        <f t="shared" si="34"/>
        <v>1</v>
      </c>
      <c r="L559" s="90">
        <f>Points_Table[[#This Row],[Ec Dis Points]]+Points_Table[[#This Row],[ELL Points]]</f>
        <v>2</v>
      </c>
      <c r="M559">
        <f>IFERROR(VLOOKUP(_xlfn.NUMBERVALUE($A559),PKRFP1!$A:$L,12,FALSE),"N/A")</f>
        <v>0</v>
      </c>
      <c r="N559" s="88">
        <f t="shared" si="35"/>
        <v>3</v>
      </c>
      <c r="O559" s="94" t="str">
        <f>IFERROR(VLOOKUP(_xlfn.NUMBERVALUE($A559),'% Served'!$A:$L,12,FALSE),"N/A")</f>
        <v>N/A</v>
      </c>
      <c r="P559" s="90">
        <f>INDEX('Need Points'!$T$21:$T$26,IF(Points_Table[[#This Row],[% Served 3yr Average]]="N/A",6,MATCH(Points_Table[[#This Row],[% Served 3yr Average]],'Need Points'!$S$21:$S$26,1)+1))</f>
        <v>5</v>
      </c>
    </row>
    <row r="560" spans="1:16" x14ac:dyDescent="0.25">
      <c r="A560" t="str">
        <f t="shared" si="36"/>
        <v>580801</v>
      </c>
      <c r="B560" s="68" t="s">
        <v>2634</v>
      </c>
      <c r="C560" s="71" t="s">
        <v>1364</v>
      </c>
      <c r="D560" s="69">
        <v>2018</v>
      </c>
      <c r="E560" s="69">
        <v>1</v>
      </c>
      <c r="F560" s="69">
        <v>10</v>
      </c>
      <c r="G560">
        <f>IFERROR(VLOOKUP(_xlfn.NUMBERVALUE($A560),PKRFP1!$A:$I,6,FALSE),"N/A")</f>
        <v>0.115</v>
      </c>
      <c r="H560">
        <f>IFERROR(VLOOKUP(_xlfn.NUMBERVALUE($A560),PKRFP1!$A:$I,5,FALSE),"N/A")</f>
        <v>6</v>
      </c>
      <c r="I560">
        <f>IF(AND(ISNUMBER(Points_Table[[#This Row],[May 2019 NRI]]),ISNUMBER(Points_Table[[#This Row],[2008 NRC]]),OR(H560&lt;=4,G560&gt;=$T$17)),1,0)</f>
        <v>0</v>
      </c>
      <c r="J560">
        <f t="shared" si="33"/>
        <v>0</v>
      </c>
      <c r="K560">
        <f t="shared" si="34"/>
        <v>1</v>
      </c>
      <c r="L560" s="90">
        <f>Points_Table[[#This Row],[Ec Dis Points]]+Points_Table[[#This Row],[ELL Points]]</f>
        <v>1</v>
      </c>
      <c r="M560">
        <f>IFERROR(VLOOKUP(_xlfn.NUMBERVALUE($A560),PKRFP1!$A:$L,12,FALSE),"N/A")</f>
        <v>0</v>
      </c>
      <c r="N560" s="88">
        <f t="shared" si="35"/>
        <v>3</v>
      </c>
      <c r="O560" s="94" t="str">
        <f>IFERROR(VLOOKUP(_xlfn.NUMBERVALUE($A560),'% Served'!$A:$L,12,FALSE),"N/A")</f>
        <v>N/A</v>
      </c>
      <c r="P560" s="90">
        <f>INDEX('Need Points'!$T$21:$T$26,IF(Points_Table[[#This Row],[% Served 3yr Average]]="N/A",6,MATCH(Points_Table[[#This Row],[% Served 3yr Average]],'Need Points'!$S$21:$S$26,1)+1))</f>
        <v>5</v>
      </c>
    </row>
    <row r="561" spans="1:16" x14ac:dyDescent="0.25">
      <c r="A561" t="str">
        <f t="shared" si="36"/>
        <v>580805</v>
      </c>
      <c r="B561" s="68" t="s">
        <v>2635</v>
      </c>
      <c r="C561" s="71" t="s">
        <v>1260</v>
      </c>
      <c r="D561" s="69">
        <v>2018</v>
      </c>
      <c r="E561" s="69">
        <v>2</v>
      </c>
      <c r="F561" s="69">
        <v>12</v>
      </c>
      <c r="G561">
        <f>IFERROR(VLOOKUP(_xlfn.NUMBERVALUE($A561),PKRFP1!$A:$I,6,FALSE),"N/A")</f>
        <v>0.13400000000000001</v>
      </c>
      <c r="H561">
        <f>IFERROR(VLOOKUP(_xlfn.NUMBERVALUE($A561),PKRFP1!$A:$I,5,FALSE),"N/A")</f>
        <v>6</v>
      </c>
      <c r="I561">
        <f>IF(AND(ISNUMBER(Points_Table[[#This Row],[May 2019 NRI]]),ISNUMBER(Points_Table[[#This Row],[2008 NRC]]),OR(H561&lt;=4,G561&gt;=$T$17)),1,0)</f>
        <v>0</v>
      </c>
      <c r="J561">
        <f t="shared" si="33"/>
        <v>0</v>
      </c>
      <c r="K561">
        <f t="shared" si="34"/>
        <v>1</v>
      </c>
      <c r="L561" s="90">
        <f>Points_Table[[#This Row],[Ec Dis Points]]+Points_Table[[#This Row],[ELL Points]]</f>
        <v>1</v>
      </c>
      <c r="M561">
        <f>IFERROR(VLOOKUP(_xlfn.NUMBERVALUE($A561),PKRFP1!$A:$L,12,FALSE),"N/A")</f>
        <v>0</v>
      </c>
      <c r="N561" s="88">
        <f t="shared" si="35"/>
        <v>3</v>
      </c>
      <c r="O561" s="94" t="str">
        <f>IFERROR(VLOOKUP(_xlfn.NUMBERVALUE($A561),'% Served'!$A:$L,12,FALSE),"N/A")</f>
        <v>N/A</v>
      </c>
      <c r="P561" s="90">
        <f>INDEX('Need Points'!$T$21:$T$26,IF(Points_Table[[#This Row],[% Served 3yr Average]]="N/A",6,MATCH(Points_Table[[#This Row],[% Served 3yr Average]],'Need Points'!$S$21:$S$26,1)+1))</f>
        <v>5</v>
      </c>
    </row>
    <row r="562" spans="1:16" x14ac:dyDescent="0.25">
      <c r="A562" t="str">
        <f t="shared" si="36"/>
        <v>580901</v>
      </c>
      <c r="B562" s="68" t="s">
        <v>2636</v>
      </c>
      <c r="C562" s="71" t="s">
        <v>1339</v>
      </c>
      <c r="D562" s="69">
        <v>2018</v>
      </c>
      <c r="E562" s="69">
        <v>9</v>
      </c>
      <c r="F562" s="69">
        <v>18</v>
      </c>
      <c r="G562">
        <f>IFERROR(VLOOKUP(_xlfn.NUMBERVALUE($A562),PKRFP1!$A:$I,6,FALSE),"N/A")</f>
        <v>6.0999999999999999E-2</v>
      </c>
      <c r="H562">
        <f>IFERROR(VLOOKUP(_xlfn.NUMBERVALUE($A562),PKRFP1!$A:$I,5,FALSE),"N/A")</f>
        <v>6</v>
      </c>
      <c r="I562">
        <f>IF(AND(ISNUMBER(Points_Table[[#This Row],[May 2019 NRI]]),ISNUMBER(Points_Table[[#This Row],[2008 NRC]]),OR(H562&lt;=4,G562&gt;=$T$17)),1,0)</f>
        <v>0</v>
      </c>
      <c r="J562">
        <f t="shared" si="33"/>
        <v>1</v>
      </c>
      <c r="K562">
        <f t="shared" si="34"/>
        <v>1</v>
      </c>
      <c r="L562" s="90">
        <f>Points_Table[[#This Row],[Ec Dis Points]]+Points_Table[[#This Row],[ELL Points]]</f>
        <v>2</v>
      </c>
      <c r="M562">
        <f>IFERROR(VLOOKUP(_xlfn.NUMBERVALUE($A562),PKRFP1!$A:$L,12,FALSE),"N/A")</f>
        <v>1</v>
      </c>
      <c r="N562" s="88">
        <f t="shared" si="35"/>
        <v>3</v>
      </c>
      <c r="O562" s="94">
        <f>IFERROR(VLOOKUP(_xlfn.NUMBERVALUE($A562),'% Served'!$A:$L,12,FALSE),"N/A")</f>
        <v>0.90476190476190477</v>
      </c>
      <c r="P562" s="90">
        <f>INDEX('Need Points'!$T$21:$T$26,IF(Points_Table[[#This Row],[% Served 3yr Average]]="N/A",6,MATCH(Points_Table[[#This Row],[% Served 3yr Average]],'Need Points'!$S$21:$S$26,1)+1))</f>
        <v>3</v>
      </c>
    </row>
    <row r="563" spans="1:16" x14ac:dyDescent="0.25">
      <c r="A563" t="str">
        <f t="shared" si="36"/>
        <v>580902</v>
      </c>
      <c r="B563" s="68" t="s">
        <v>2637</v>
      </c>
      <c r="C563" s="71" t="s">
        <v>1406</v>
      </c>
      <c r="D563" s="69">
        <v>2018</v>
      </c>
      <c r="E563" s="69">
        <v>7</v>
      </c>
      <c r="F563" s="69">
        <v>35</v>
      </c>
      <c r="G563">
        <f>IFERROR(VLOOKUP(_xlfn.NUMBERVALUE($A563),PKRFP1!$A:$I,6,FALSE),"N/A")</f>
        <v>0.17799999999999999</v>
      </c>
      <c r="H563">
        <f>IFERROR(VLOOKUP(_xlfn.NUMBERVALUE($A563),PKRFP1!$A:$I,5,FALSE),"N/A")</f>
        <v>6</v>
      </c>
      <c r="I563">
        <f>IF(AND(ISNUMBER(Points_Table[[#This Row],[May 2019 NRI]]),ISNUMBER(Points_Table[[#This Row],[2008 NRC]]),OR(H563&lt;=4,G563&gt;=$T$17)),1,0)</f>
        <v>0</v>
      </c>
      <c r="J563">
        <f t="shared" si="33"/>
        <v>1</v>
      </c>
      <c r="K563">
        <f t="shared" si="34"/>
        <v>1</v>
      </c>
      <c r="L563" s="90">
        <f>Points_Table[[#This Row],[Ec Dis Points]]+Points_Table[[#This Row],[ELL Points]]</f>
        <v>2</v>
      </c>
      <c r="M563">
        <f>IFERROR(VLOOKUP(_xlfn.NUMBERVALUE($A563),PKRFP1!$A:$L,12,FALSE),"N/A")</f>
        <v>1</v>
      </c>
      <c r="N563" s="88">
        <f t="shared" si="35"/>
        <v>3</v>
      </c>
      <c r="O563" s="94">
        <f>IFERROR(VLOOKUP(_xlfn.NUMBERVALUE($A563),'% Served'!$A:$L,12,FALSE),"N/A")</f>
        <v>1</v>
      </c>
      <c r="P563" s="90">
        <f>INDEX('Need Points'!$T$21:$T$26,IF(Points_Table[[#This Row],[% Served 3yr Average]]="N/A",6,MATCH(Points_Table[[#This Row],[% Served 3yr Average]],'Need Points'!$S$21:$S$26,1)+1))</f>
        <v>5</v>
      </c>
    </row>
    <row r="564" spans="1:16" x14ac:dyDescent="0.25">
      <c r="A564" t="str">
        <f t="shared" si="36"/>
        <v>580903</v>
      </c>
      <c r="B564" s="68" t="s">
        <v>2638</v>
      </c>
      <c r="C564" s="71" t="s">
        <v>1335</v>
      </c>
      <c r="D564" s="69">
        <v>2018</v>
      </c>
      <c r="E564" s="69">
        <v>0</v>
      </c>
      <c r="F564" s="69">
        <v>0</v>
      </c>
      <c r="G564">
        <f>IFERROR(VLOOKUP(_xlfn.NUMBERVALUE($A564),PKRFP1!$A:$I,6,FALSE),"N/A")</f>
        <v>8.0000000000000002E-3</v>
      </c>
      <c r="H564">
        <f>IFERROR(VLOOKUP(_xlfn.NUMBERVALUE($A564),PKRFP1!$A:$I,5,FALSE),"N/A")</f>
        <v>6</v>
      </c>
      <c r="I564">
        <f>IF(AND(ISNUMBER(Points_Table[[#This Row],[May 2019 NRI]]),ISNUMBER(Points_Table[[#This Row],[2008 NRC]]),OR(H564&lt;=4,G564&gt;=$T$17)),1,0)</f>
        <v>0</v>
      </c>
      <c r="J564">
        <f t="shared" si="33"/>
        <v>0</v>
      </c>
      <c r="K564">
        <f t="shared" si="34"/>
        <v>1</v>
      </c>
      <c r="L564" s="90">
        <f>Points_Table[[#This Row],[Ec Dis Points]]+Points_Table[[#This Row],[ELL Points]]</f>
        <v>1</v>
      </c>
      <c r="M564">
        <f>IFERROR(VLOOKUP(_xlfn.NUMBERVALUE($A564),PKRFP1!$A:$L,12,FALSE),"N/A")</f>
        <v>0</v>
      </c>
      <c r="N564" s="88">
        <f t="shared" si="35"/>
        <v>3</v>
      </c>
      <c r="O564" s="94" t="str">
        <f>IFERROR(VLOOKUP(_xlfn.NUMBERVALUE($A564),'% Served'!$A:$L,12,FALSE),"N/A")</f>
        <v>N/A</v>
      </c>
      <c r="P564" s="90">
        <f>INDEX('Need Points'!$T$21:$T$26,IF(Points_Table[[#This Row],[% Served 3yr Average]]="N/A",6,MATCH(Points_Table[[#This Row],[% Served 3yr Average]],'Need Points'!$S$21:$S$26,1)+1))</f>
        <v>5</v>
      </c>
    </row>
    <row r="565" spans="1:16" x14ac:dyDescent="0.25">
      <c r="A565" t="str">
        <f t="shared" si="36"/>
        <v>580905</v>
      </c>
      <c r="B565" s="68" t="s">
        <v>2639</v>
      </c>
      <c r="C565" s="71" t="s">
        <v>1233</v>
      </c>
      <c r="D565" s="69">
        <v>2018</v>
      </c>
      <c r="E565" s="69">
        <v>25</v>
      </c>
      <c r="F565" s="69">
        <v>61</v>
      </c>
      <c r="G565">
        <f>IFERROR(VLOOKUP(_xlfn.NUMBERVALUE($A565),PKRFP1!$A:$I,6,FALSE),"N/A")</f>
        <v>0.73499999999999999</v>
      </c>
      <c r="H565">
        <f>IFERROR(VLOOKUP(_xlfn.NUMBERVALUE($A565),PKRFP1!$A:$I,5,FALSE),"N/A")</f>
        <v>5</v>
      </c>
      <c r="I565">
        <f>IF(AND(ISNUMBER(Points_Table[[#This Row],[May 2019 NRI]]),ISNUMBER(Points_Table[[#This Row],[2008 NRC]]),OR(H565&lt;=4,G565&gt;=$T$17)),1,0)</f>
        <v>0</v>
      </c>
      <c r="J565">
        <f t="shared" si="33"/>
        <v>2</v>
      </c>
      <c r="K565">
        <f t="shared" si="34"/>
        <v>2</v>
      </c>
      <c r="L565" s="90">
        <f>Points_Table[[#This Row],[Ec Dis Points]]+Points_Table[[#This Row],[ELL Points]]</f>
        <v>4</v>
      </c>
      <c r="M565">
        <f>IFERROR(VLOOKUP(_xlfn.NUMBERVALUE($A565),PKRFP1!$A:$L,12,FALSE),"N/A")</f>
        <v>1</v>
      </c>
      <c r="N565" s="88">
        <f t="shared" si="35"/>
        <v>3</v>
      </c>
      <c r="O565" s="94">
        <f>IFERROR(VLOOKUP(_xlfn.NUMBERVALUE($A565),'% Served'!$A:$L,12,FALSE),"N/A")</f>
        <v>1</v>
      </c>
      <c r="P565" s="90">
        <f>INDEX('Need Points'!$T$21:$T$26,IF(Points_Table[[#This Row],[% Served 3yr Average]]="N/A",6,MATCH(Points_Table[[#This Row],[% Served 3yr Average]],'Need Points'!$S$21:$S$26,1)+1))</f>
        <v>5</v>
      </c>
    </row>
    <row r="566" spans="1:16" x14ac:dyDescent="0.25">
      <c r="A566" t="str">
        <f t="shared" si="36"/>
        <v>580906</v>
      </c>
      <c r="B566" s="68" t="s">
        <v>2640</v>
      </c>
      <c r="C566" s="71" t="s">
        <v>1369</v>
      </c>
      <c r="D566" s="69">
        <v>2018</v>
      </c>
      <c r="E566" s="69">
        <v>19</v>
      </c>
      <c r="F566" s="69">
        <v>48</v>
      </c>
      <c r="G566">
        <f>IFERROR(VLOOKUP(_xlfn.NUMBERVALUE($A566),PKRFP1!$A:$I,6,FALSE),"N/A")</f>
        <v>7.0999999999999994E-2</v>
      </c>
      <c r="H566">
        <f>IFERROR(VLOOKUP(_xlfn.NUMBERVALUE($A566),PKRFP1!$A:$I,5,FALSE),"N/A")</f>
        <v>6</v>
      </c>
      <c r="I566">
        <f>IF(AND(ISNUMBER(Points_Table[[#This Row],[May 2019 NRI]]),ISNUMBER(Points_Table[[#This Row],[2008 NRC]]),OR(H566&lt;=4,G566&gt;=$T$17)),1,0)</f>
        <v>0</v>
      </c>
      <c r="J566">
        <f t="shared" si="33"/>
        <v>2</v>
      </c>
      <c r="K566">
        <f t="shared" si="34"/>
        <v>1</v>
      </c>
      <c r="L566" s="90">
        <f>Points_Table[[#This Row],[Ec Dis Points]]+Points_Table[[#This Row],[ELL Points]]</f>
        <v>3</v>
      </c>
      <c r="M566">
        <f>IFERROR(VLOOKUP(_xlfn.NUMBERVALUE($A566),PKRFP1!$A:$L,12,FALSE),"N/A")</f>
        <v>1</v>
      </c>
      <c r="N566" s="88">
        <f t="shared" si="35"/>
        <v>3</v>
      </c>
      <c r="O566" s="94">
        <f>IFERROR(VLOOKUP(_xlfn.NUMBERVALUE($A566),'% Served'!$A:$L,12,FALSE),"N/A")</f>
        <v>1</v>
      </c>
      <c r="P566" s="90">
        <f>INDEX('Need Points'!$T$21:$T$26,IF(Points_Table[[#This Row],[% Served 3yr Average]]="N/A",6,MATCH(Points_Table[[#This Row],[% Served 3yr Average]],'Need Points'!$S$21:$S$26,1)+1))</f>
        <v>5</v>
      </c>
    </row>
    <row r="567" spans="1:16" x14ac:dyDescent="0.25">
      <c r="A567" t="str">
        <f t="shared" si="36"/>
        <v>580909</v>
      </c>
      <c r="B567" s="68" t="s">
        <v>2641</v>
      </c>
      <c r="C567" s="71" t="s">
        <v>1169</v>
      </c>
      <c r="D567" s="69">
        <v>2018</v>
      </c>
      <c r="E567" s="69">
        <v>23</v>
      </c>
      <c r="F567" s="69">
        <v>65</v>
      </c>
      <c r="G567">
        <f>IFERROR(VLOOKUP(_xlfn.NUMBERVALUE($A567),PKRFP1!$A:$I,6,FALSE),"N/A")</f>
        <v>6.5000000000000002E-2</v>
      </c>
      <c r="H567">
        <f>IFERROR(VLOOKUP(_xlfn.NUMBERVALUE($A567),PKRFP1!$A:$I,5,FALSE),"N/A")</f>
        <v>6</v>
      </c>
      <c r="I567">
        <f>IF(AND(ISNUMBER(Points_Table[[#This Row],[May 2019 NRI]]),ISNUMBER(Points_Table[[#This Row],[2008 NRC]]),OR(H567&lt;=4,G567&gt;=$T$17)),1,0)</f>
        <v>0</v>
      </c>
      <c r="J567">
        <f t="shared" si="33"/>
        <v>2</v>
      </c>
      <c r="K567">
        <f t="shared" si="34"/>
        <v>2</v>
      </c>
      <c r="L567" s="90">
        <f>Points_Table[[#This Row],[Ec Dis Points]]+Points_Table[[#This Row],[ELL Points]]</f>
        <v>4</v>
      </c>
      <c r="M567">
        <f>IFERROR(VLOOKUP(_xlfn.NUMBERVALUE($A567),PKRFP1!$A:$L,12,FALSE),"N/A")</f>
        <v>0</v>
      </c>
      <c r="N567" s="88">
        <f t="shared" si="35"/>
        <v>3</v>
      </c>
      <c r="O567" s="94" t="str">
        <f>IFERROR(VLOOKUP(_xlfn.NUMBERVALUE($A567),'% Served'!$A:$L,12,FALSE),"N/A")</f>
        <v>N/A</v>
      </c>
      <c r="P567" s="90">
        <f>INDEX('Need Points'!$T$21:$T$26,IF(Points_Table[[#This Row],[% Served 3yr Average]]="N/A",6,MATCH(Points_Table[[#This Row],[% Served 3yr Average]],'Need Points'!$S$21:$S$26,1)+1))</f>
        <v>5</v>
      </c>
    </row>
    <row r="568" spans="1:16" x14ac:dyDescent="0.25">
      <c r="A568" t="str">
        <f t="shared" si="36"/>
        <v>580910</v>
      </c>
      <c r="B568" s="68" t="s">
        <v>2642</v>
      </c>
      <c r="C568" s="71" t="s">
        <v>1350</v>
      </c>
      <c r="D568" s="69">
        <v>2018</v>
      </c>
      <c r="E568" s="69">
        <v>0</v>
      </c>
      <c r="F568" s="69">
        <v>0</v>
      </c>
      <c r="G568" t="str">
        <f>IFERROR(VLOOKUP(_xlfn.NUMBERVALUE($A568),PKRFP1!$A:$I,6,FALSE),"N/A")</f>
        <v>N/A</v>
      </c>
      <c r="H568" t="str">
        <f>IFERROR(VLOOKUP(_xlfn.NUMBERVALUE($A568),PKRFP1!$A:$I,5,FALSE),"N/A")</f>
        <v>N/A</v>
      </c>
      <c r="I568">
        <f>IF(AND(ISNUMBER(Points_Table[[#This Row],[May 2019 NRI]]),ISNUMBER(Points_Table[[#This Row],[2008 NRC]]),OR(H568&lt;=4,G568&gt;=$T$17)),1,0)</f>
        <v>0</v>
      </c>
      <c r="J568">
        <f t="shared" si="33"/>
        <v>0</v>
      </c>
      <c r="K568">
        <f t="shared" si="34"/>
        <v>1</v>
      </c>
      <c r="L568" s="90">
        <f>Points_Table[[#This Row],[Ec Dis Points]]+Points_Table[[#This Row],[ELL Points]]</f>
        <v>1</v>
      </c>
      <c r="M568" t="str">
        <f>IFERROR(VLOOKUP(_xlfn.NUMBERVALUE($A568),PKRFP1!$A:$L,12,FALSE),"N/A")</f>
        <v>N/A</v>
      </c>
      <c r="N568" s="88">
        <f t="shared" si="35"/>
        <v>3</v>
      </c>
      <c r="O568" s="94" t="str">
        <f>IFERROR(VLOOKUP(_xlfn.NUMBERVALUE($A568),'% Served'!$A:$L,12,FALSE),"N/A")</f>
        <v>N/A</v>
      </c>
      <c r="P568" s="90">
        <f>INDEX('Need Points'!$T$21:$T$26,IF(Points_Table[[#This Row],[% Served 3yr Average]]="N/A",6,MATCH(Points_Table[[#This Row],[% Served 3yr Average]],'Need Points'!$S$21:$S$26,1)+1))</f>
        <v>5</v>
      </c>
    </row>
    <row r="569" spans="1:16" x14ac:dyDescent="0.25">
      <c r="A569" t="str">
        <f t="shared" si="36"/>
        <v>580912</v>
      </c>
      <c r="B569" s="68" t="s">
        <v>2643</v>
      </c>
      <c r="C569" s="71" t="s">
        <v>1201</v>
      </c>
      <c r="D569" s="69">
        <v>2018</v>
      </c>
      <c r="E569" s="69">
        <v>2</v>
      </c>
      <c r="F569" s="69">
        <v>20</v>
      </c>
      <c r="G569">
        <f>IFERROR(VLOOKUP(_xlfn.NUMBERVALUE($A569),PKRFP1!$A:$I,6,FALSE),"N/A")</f>
        <v>0.318</v>
      </c>
      <c r="H569">
        <f>IFERROR(VLOOKUP(_xlfn.NUMBERVALUE($A569),PKRFP1!$A:$I,5,FALSE),"N/A")</f>
        <v>6</v>
      </c>
      <c r="I569">
        <f>IF(AND(ISNUMBER(Points_Table[[#This Row],[May 2019 NRI]]),ISNUMBER(Points_Table[[#This Row],[2008 NRC]]),OR(H569&lt;=4,G569&gt;=$T$17)),1,0)</f>
        <v>0</v>
      </c>
      <c r="J569">
        <f t="shared" si="33"/>
        <v>0</v>
      </c>
      <c r="K569">
        <f t="shared" si="34"/>
        <v>1</v>
      </c>
      <c r="L569" s="90">
        <f>Points_Table[[#This Row],[Ec Dis Points]]+Points_Table[[#This Row],[ELL Points]]</f>
        <v>1</v>
      </c>
      <c r="M569">
        <f>IFERROR(VLOOKUP(_xlfn.NUMBERVALUE($A569),PKRFP1!$A:$L,12,FALSE),"N/A")</f>
        <v>1</v>
      </c>
      <c r="N569" s="88">
        <f t="shared" si="35"/>
        <v>3</v>
      </c>
      <c r="O569" s="94">
        <f>IFERROR(VLOOKUP(_xlfn.NUMBERVALUE($A569),'% Served'!$A:$L,12,FALSE),"N/A")</f>
        <v>1</v>
      </c>
      <c r="P569" s="90">
        <f>INDEX('Need Points'!$T$21:$T$26,IF(Points_Table[[#This Row],[% Served 3yr Average]]="N/A",6,MATCH(Points_Table[[#This Row],[% Served 3yr Average]],'Need Points'!$S$21:$S$26,1)+1))</f>
        <v>5</v>
      </c>
    </row>
    <row r="570" spans="1:16" x14ac:dyDescent="0.25">
      <c r="A570" t="str">
        <f t="shared" si="36"/>
        <v>580913</v>
      </c>
      <c r="B570" s="68" t="s">
        <v>2644</v>
      </c>
      <c r="C570" s="71" t="s">
        <v>1380</v>
      </c>
      <c r="D570" s="69">
        <v>2018</v>
      </c>
      <c r="E570" s="69">
        <v>27</v>
      </c>
      <c r="F570" s="69">
        <v>66</v>
      </c>
      <c r="G570">
        <f>IFERROR(VLOOKUP(_xlfn.NUMBERVALUE($A570),PKRFP1!$A:$I,6,FALSE),"N/A")</f>
        <v>0.28899999999999998</v>
      </c>
      <c r="H570">
        <f>IFERROR(VLOOKUP(_xlfn.NUMBERVALUE($A570),PKRFP1!$A:$I,5,FALSE),"N/A")</f>
        <v>6</v>
      </c>
      <c r="I570">
        <f>IF(AND(ISNUMBER(Points_Table[[#This Row],[May 2019 NRI]]),ISNUMBER(Points_Table[[#This Row],[2008 NRC]]),OR(H570&lt;=4,G570&gt;=$T$17)),1,0)</f>
        <v>0</v>
      </c>
      <c r="J570">
        <f t="shared" si="33"/>
        <v>2</v>
      </c>
      <c r="K570">
        <f t="shared" si="34"/>
        <v>2</v>
      </c>
      <c r="L570" s="90">
        <f>Points_Table[[#This Row],[Ec Dis Points]]+Points_Table[[#This Row],[ELL Points]]</f>
        <v>4</v>
      </c>
      <c r="M570">
        <f>IFERROR(VLOOKUP(_xlfn.NUMBERVALUE($A570),PKRFP1!$A:$L,12,FALSE),"N/A")</f>
        <v>1</v>
      </c>
      <c r="N570" s="88">
        <f t="shared" si="35"/>
        <v>3</v>
      </c>
      <c r="O570" s="94">
        <f>IFERROR(VLOOKUP(_xlfn.NUMBERVALUE($A570),'% Served'!$A:$L,12,FALSE),"N/A")</f>
        <v>1</v>
      </c>
      <c r="P570" s="90">
        <f>INDEX('Need Points'!$T$21:$T$26,IF(Points_Table[[#This Row],[% Served 3yr Average]]="N/A",6,MATCH(Points_Table[[#This Row],[% Served 3yr Average]],'Need Points'!$S$21:$S$26,1)+1))</f>
        <v>5</v>
      </c>
    </row>
    <row r="571" spans="1:16" x14ac:dyDescent="0.25">
      <c r="A571" t="str">
        <f t="shared" si="36"/>
        <v>580917</v>
      </c>
      <c r="B571" s="68" t="s">
        <v>2645</v>
      </c>
      <c r="C571" s="71" t="s">
        <v>1197</v>
      </c>
      <c r="D571" s="69">
        <v>2018</v>
      </c>
      <c r="E571" s="69">
        <v>19</v>
      </c>
      <c r="F571" s="69">
        <v>28</v>
      </c>
      <c r="G571">
        <f>IFERROR(VLOOKUP(_xlfn.NUMBERVALUE($A571),PKRFP1!$A:$I,6,FALSE),"N/A")</f>
        <v>0.28499999999999998</v>
      </c>
      <c r="H571">
        <f>IFERROR(VLOOKUP(_xlfn.NUMBERVALUE($A571),PKRFP1!$A:$I,5,FALSE),"N/A")</f>
        <v>6</v>
      </c>
      <c r="I571">
        <f>IF(AND(ISNUMBER(Points_Table[[#This Row],[May 2019 NRI]]),ISNUMBER(Points_Table[[#This Row],[2008 NRC]]),OR(H571&lt;=4,G571&gt;=$T$17)),1,0)</f>
        <v>0</v>
      </c>
      <c r="J571">
        <f t="shared" si="33"/>
        <v>2</v>
      </c>
      <c r="K571">
        <f t="shared" si="34"/>
        <v>1</v>
      </c>
      <c r="L571" s="90">
        <f>Points_Table[[#This Row],[Ec Dis Points]]+Points_Table[[#This Row],[ELL Points]]</f>
        <v>3</v>
      </c>
      <c r="M571">
        <f>IFERROR(VLOOKUP(_xlfn.NUMBERVALUE($A571),PKRFP1!$A:$L,12,FALSE),"N/A")</f>
        <v>0</v>
      </c>
      <c r="N571" s="88">
        <f t="shared" si="35"/>
        <v>3</v>
      </c>
      <c r="O571" s="94" t="str">
        <f>IFERROR(VLOOKUP(_xlfn.NUMBERVALUE($A571),'% Served'!$A:$L,12,FALSE),"N/A")</f>
        <v>N/A</v>
      </c>
      <c r="P571" s="90">
        <f>INDEX('Need Points'!$T$21:$T$26,IF(Points_Table[[#This Row],[% Served 3yr Average]]="N/A",6,MATCH(Points_Table[[#This Row],[% Served 3yr Average]],'Need Points'!$S$21:$S$26,1)+1))</f>
        <v>5</v>
      </c>
    </row>
    <row r="572" spans="1:16" x14ac:dyDescent="0.25">
      <c r="A572" t="str">
        <f t="shared" si="36"/>
        <v>581002</v>
      </c>
      <c r="B572" s="68" t="s">
        <v>2646</v>
      </c>
      <c r="C572" s="71" t="s">
        <v>1320</v>
      </c>
      <c r="D572" s="69">
        <v>2018</v>
      </c>
      <c r="E572" s="69">
        <v>6</v>
      </c>
      <c r="F572" s="69">
        <v>3</v>
      </c>
      <c r="G572">
        <f>IFERROR(VLOOKUP(_xlfn.NUMBERVALUE($A572),PKRFP1!$A:$I,6,FALSE),"N/A")</f>
        <v>1.2999999999999999E-2</v>
      </c>
      <c r="H572">
        <f>IFERROR(VLOOKUP(_xlfn.NUMBERVALUE($A572),PKRFP1!$A:$I,5,FALSE),"N/A")</f>
        <v>6</v>
      </c>
      <c r="I572">
        <f>IF(AND(ISNUMBER(Points_Table[[#This Row],[May 2019 NRI]]),ISNUMBER(Points_Table[[#This Row],[2008 NRC]]),OR(H572&lt;=4,G572&gt;=$T$17)),1,0)</f>
        <v>0</v>
      </c>
      <c r="J572">
        <f t="shared" si="33"/>
        <v>1</v>
      </c>
      <c r="K572">
        <f t="shared" si="34"/>
        <v>1</v>
      </c>
      <c r="L572" s="90">
        <f>Points_Table[[#This Row],[Ec Dis Points]]+Points_Table[[#This Row],[ELL Points]]</f>
        <v>2</v>
      </c>
      <c r="M572">
        <f>IFERROR(VLOOKUP(_xlfn.NUMBERVALUE($A572),PKRFP1!$A:$L,12,FALSE),"N/A")</f>
        <v>0</v>
      </c>
      <c r="N572" s="88">
        <f t="shared" si="35"/>
        <v>3</v>
      </c>
      <c r="O572" s="94" t="str">
        <f>IFERROR(VLOOKUP(_xlfn.NUMBERVALUE($A572),'% Served'!$A:$L,12,FALSE),"N/A")</f>
        <v>N/A</v>
      </c>
      <c r="P572" s="90">
        <f>INDEX('Need Points'!$T$21:$T$26,IF(Points_Table[[#This Row],[% Served 3yr Average]]="N/A",6,MATCH(Points_Table[[#This Row],[% Served 3yr Average]],'Need Points'!$S$21:$S$26,1)+1))</f>
        <v>5</v>
      </c>
    </row>
    <row r="573" spans="1:16" x14ac:dyDescent="0.25">
      <c r="A573" t="str">
        <f t="shared" si="36"/>
        <v>581004</v>
      </c>
      <c r="B573" s="68" t="s">
        <v>2647</v>
      </c>
      <c r="C573" s="71" t="s">
        <v>1212</v>
      </c>
      <c r="D573" s="69">
        <v>2018</v>
      </c>
      <c r="E573" s="69">
        <v>0</v>
      </c>
      <c r="F573" s="69">
        <v>0</v>
      </c>
      <c r="G573">
        <f>IFERROR(VLOOKUP(_xlfn.NUMBERVALUE($A573),PKRFP1!$A:$I,6,FALSE),"N/A")</f>
        <v>3.2000000000000001E-2</v>
      </c>
      <c r="H573">
        <f>IFERROR(VLOOKUP(_xlfn.NUMBERVALUE($A573),PKRFP1!$A:$I,5,FALSE),"N/A")</f>
        <v>6</v>
      </c>
      <c r="I573">
        <f>IF(AND(ISNUMBER(Points_Table[[#This Row],[May 2019 NRI]]),ISNUMBER(Points_Table[[#This Row],[2008 NRC]]),OR(H573&lt;=4,G573&gt;=$T$17)),1,0)</f>
        <v>0</v>
      </c>
      <c r="J573">
        <f t="shared" si="33"/>
        <v>0</v>
      </c>
      <c r="K573">
        <f t="shared" si="34"/>
        <v>1</v>
      </c>
      <c r="L573" s="90">
        <f>Points_Table[[#This Row],[Ec Dis Points]]+Points_Table[[#This Row],[ELL Points]]</f>
        <v>1</v>
      </c>
      <c r="M573">
        <f>IFERROR(VLOOKUP(_xlfn.NUMBERVALUE($A573),PKRFP1!$A:$L,12,FALSE),"N/A")</f>
        <v>1</v>
      </c>
      <c r="N573" s="88">
        <f t="shared" si="35"/>
        <v>3</v>
      </c>
      <c r="O573" s="94">
        <f>IFERROR(VLOOKUP(_xlfn.NUMBERVALUE($A573),'% Served'!$A:$L,12,FALSE),"N/A")</f>
        <v>0.66666666666666663</v>
      </c>
      <c r="P573" s="90">
        <f>INDEX('Need Points'!$T$21:$T$26,IF(Points_Table[[#This Row],[% Served 3yr Average]]="N/A",6,MATCH(Points_Table[[#This Row],[% Served 3yr Average]],'Need Points'!$S$21:$S$26,1)+1))</f>
        <v>0</v>
      </c>
    </row>
    <row r="574" spans="1:16" x14ac:dyDescent="0.25">
      <c r="A574" t="str">
        <f t="shared" si="36"/>
        <v>581005</v>
      </c>
      <c r="B574" s="68" t="s">
        <v>2648</v>
      </c>
      <c r="C574" s="71" t="s">
        <v>1370</v>
      </c>
      <c r="D574" s="69">
        <v>2018</v>
      </c>
      <c r="E574" s="69">
        <v>15</v>
      </c>
      <c r="F574" s="69">
        <v>30</v>
      </c>
      <c r="G574">
        <f>IFERROR(VLOOKUP(_xlfn.NUMBERVALUE($A574),PKRFP1!$A:$I,6,FALSE),"N/A")</f>
        <v>0.182</v>
      </c>
      <c r="H574">
        <f>IFERROR(VLOOKUP(_xlfn.NUMBERVALUE($A574),PKRFP1!$A:$I,5,FALSE),"N/A")</f>
        <v>6</v>
      </c>
      <c r="I574">
        <f>IF(AND(ISNUMBER(Points_Table[[#This Row],[May 2019 NRI]]),ISNUMBER(Points_Table[[#This Row],[2008 NRC]]),OR(H574&lt;=4,G574&gt;=$T$17)),1,0)</f>
        <v>0</v>
      </c>
      <c r="J574">
        <f t="shared" si="33"/>
        <v>2</v>
      </c>
      <c r="K574">
        <f t="shared" si="34"/>
        <v>1</v>
      </c>
      <c r="L574" s="90">
        <f>Points_Table[[#This Row],[Ec Dis Points]]+Points_Table[[#This Row],[ELL Points]]</f>
        <v>3</v>
      </c>
      <c r="M574">
        <f>IFERROR(VLOOKUP(_xlfn.NUMBERVALUE($A574),PKRFP1!$A:$L,12,FALSE),"N/A")</f>
        <v>1</v>
      </c>
      <c r="N574" s="88">
        <f t="shared" si="35"/>
        <v>3</v>
      </c>
      <c r="O574" s="94">
        <f>IFERROR(VLOOKUP(_xlfn.NUMBERVALUE($A574),'% Served'!$A:$L,12,FALSE),"N/A")</f>
        <v>0.93333333333333324</v>
      </c>
      <c r="P574" s="90">
        <f>INDEX('Need Points'!$T$21:$T$26,IF(Points_Table[[#This Row],[% Served 3yr Average]]="N/A",6,MATCH(Points_Table[[#This Row],[% Served 3yr Average]],'Need Points'!$S$21:$S$26,1)+1))</f>
        <v>3</v>
      </c>
    </row>
    <row r="575" spans="1:16" x14ac:dyDescent="0.25">
      <c r="A575" t="str">
        <f t="shared" si="36"/>
        <v>581010</v>
      </c>
      <c r="B575" s="68" t="s">
        <v>2649</v>
      </c>
      <c r="C575" s="71" t="s">
        <v>1227</v>
      </c>
      <c r="D575" s="69">
        <v>2018</v>
      </c>
      <c r="E575" s="69">
        <v>21</v>
      </c>
      <c r="F575" s="69">
        <v>66</v>
      </c>
      <c r="G575">
        <f>IFERROR(VLOOKUP(_xlfn.NUMBERVALUE($A575),PKRFP1!$A:$I,6,FALSE),"N/A")</f>
        <v>0.61399999999999999</v>
      </c>
      <c r="H575">
        <f>IFERROR(VLOOKUP(_xlfn.NUMBERVALUE($A575),PKRFP1!$A:$I,5,FALSE),"N/A")</f>
        <v>5</v>
      </c>
      <c r="I575">
        <f>IF(AND(ISNUMBER(Points_Table[[#This Row],[May 2019 NRI]]),ISNUMBER(Points_Table[[#This Row],[2008 NRC]]),OR(H575&lt;=4,G575&gt;=$T$17)),1,0)</f>
        <v>0</v>
      </c>
      <c r="J575">
        <f t="shared" si="33"/>
        <v>2</v>
      </c>
      <c r="K575">
        <f t="shared" si="34"/>
        <v>2</v>
      </c>
      <c r="L575" s="90">
        <f>Points_Table[[#This Row],[Ec Dis Points]]+Points_Table[[#This Row],[ELL Points]]</f>
        <v>4</v>
      </c>
      <c r="M575">
        <f>IFERROR(VLOOKUP(_xlfn.NUMBERVALUE($A575),PKRFP1!$A:$L,12,FALSE),"N/A")</f>
        <v>0</v>
      </c>
      <c r="N575" s="88">
        <f t="shared" si="35"/>
        <v>3</v>
      </c>
      <c r="O575" s="94" t="str">
        <f>IFERROR(VLOOKUP(_xlfn.NUMBERVALUE($A575),'% Served'!$A:$L,12,FALSE),"N/A")</f>
        <v>N/A</v>
      </c>
      <c r="P575" s="90">
        <f>INDEX('Need Points'!$T$21:$T$26,IF(Points_Table[[#This Row],[% Served 3yr Average]]="N/A",6,MATCH(Points_Table[[#This Row],[% Served 3yr Average]],'Need Points'!$S$21:$S$26,1)+1))</f>
        <v>5</v>
      </c>
    </row>
    <row r="576" spans="1:16" x14ac:dyDescent="0.25">
      <c r="A576" t="str">
        <f t="shared" si="36"/>
        <v>581012</v>
      </c>
      <c r="B576" s="68" t="s">
        <v>2650</v>
      </c>
      <c r="C576" s="71" t="s">
        <v>1283</v>
      </c>
      <c r="D576" s="69">
        <v>2018</v>
      </c>
      <c r="E576" s="69">
        <v>7</v>
      </c>
      <c r="F576" s="69">
        <v>28</v>
      </c>
      <c r="G576">
        <f>IFERROR(VLOOKUP(_xlfn.NUMBERVALUE($A576),PKRFP1!$A:$I,6,FALSE),"N/A")</f>
        <v>0.16900000000000001</v>
      </c>
      <c r="H576">
        <f>IFERROR(VLOOKUP(_xlfn.NUMBERVALUE($A576),PKRFP1!$A:$I,5,FALSE),"N/A")</f>
        <v>6</v>
      </c>
      <c r="I576">
        <f>IF(AND(ISNUMBER(Points_Table[[#This Row],[May 2019 NRI]]),ISNUMBER(Points_Table[[#This Row],[2008 NRC]]),OR(H576&lt;=4,G576&gt;=$T$17)),1,0)</f>
        <v>0</v>
      </c>
      <c r="J576">
        <f t="shared" si="33"/>
        <v>1</v>
      </c>
      <c r="K576">
        <f t="shared" si="34"/>
        <v>1</v>
      </c>
      <c r="L576" s="90">
        <f>Points_Table[[#This Row],[Ec Dis Points]]+Points_Table[[#This Row],[ELL Points]]</f>
        <v>2</v>
      </c>
      <c r="M576">
        <f>IFERROR(VLOOKUP(_xlfn.NUMBERVALUE($A576),PKRFP1!$A:$L,12,FALSE),"N/A")</f>
        <v>1</v>
      </c>
      <c r="N576" s="88">
        <f t="shared" si="35"/>
        <v>3</v>
      </c>
      <c r="O576" s="94">
        <f>IFERROR(VLOOKUP(_xlfn.NUMBERVALUE($A576),'% Served'!$A:$L,12,FALSE),"N/A")</f>
        <v>0.98765432098765427</v>
      </c>
      <c r="P576" s="90">
        <f>INDEX('Need Points'!$T$21:$T$26,IF(Points_Table[[#This Row],[% Served 3yr Average]]="N/A",6,MATCH(Points_Table[[#This Row],[% Served 3yr Average]],'Need Points'!$S$21:$S$26,1)+1))</f>
        <v>5</v>
      </c>
    </row>
    <row r="577" spans="1:16" x14ac:dyDescent="0.25">
      <c r="A577" t="str">
        <f t="shared" si="36"/>
        <v>581015</v>
      </c>
      <c r="B577" s="68" t="s">
        <v>2651</v>
      </c>
      <c r="C577" s="71" t="s">
        <v>1303</v>
      </c>
      <c r="D577" s="69">
        <v>2018</v>
      </c>
      <c r="E577" s="69">
        <v>7</v>
      </c>
      <c r="F577" s="69">
        <v>0</v>
      </c>
      <c r="G577" t="str">
        <f>IFERROR(VLOOKUP(_xlfn.NUMBERVALUE($A577),PKRFP1!$A:$I,6,FALSE),"N/A")</f>
        <v>N/A</v>
      </c>
      <c r="H577" t="str">
        <f>IFERROR(VLOOKUP(_xlfn.NUMBERVALUE($A577),PKRFP1!$A:$I,5,FALSE),"N/A")</f>
        <v>N/A</v>
      </c>
      <c r="I577">
        <f>IF(AND(ISNUMBER(Points_Table[[#This Row],[May 2019 NRI]]),ISNUMBER(Points_Table[[#This Row],[2008 NRC]]),OR(H577&lt;=4,G577&gt;=$T$17)),1,0)</f>
        <v>0</v>
      </c>
      <c r="J577">
        <f t="shared" si="33"/>
        <v>1</v>
      </c>
      <c r="K577">
        <f t="shared" si="34"/>
        <v>1</v>
      </c>
      <c r="L577" s="90">
        <f>Points_Table[[#This Row],[Ec Dis Points]]+Points_Table[[#This Row],[ELL Points]]</f>
        <v>2</v>
      </c>
      <c r="M577" t="str">
        <f>IFERROR(VLOOKUP(_xlfn.NUMBERVALUE($A577),PKRFP1!$A:$L,12,FALSE),"N/A")</f>
        <v>N/A</v>
      </c>
      <c r="N577" s="88">
        <f t="shared" si="35"/>
        <v>3</v>
      </c>
      <c r="O577" s="94" t="str">
        <f>IFERROR(VLOOKUP(_xlfn.NUMBERVALUE($A577),'% Served'!$A:$L,12,FALSE),"N/A")</f>
        <v>N/A</v>
      </c>
      <c r="P577" s="90">
        <f>INDEX('Need Points'!$T$21:$T$26,IF(Points_Table[[#This Row],[% Served 3yr Average]]="N/A",6,MATCH(Points_Table[[#This Row],[% Served 3yr Average]],'Need Points'!$S$21:$S$26,1)+1))</f>
        <v>5</v>
      </c>
    </row>
    <row r="578" spans="1:16" x14ac:dyDescent="0.25">
      <c r="A578" t="str">
        <f t="shared" si="36"/>
        <v>590501</v>
      </c>
      <c r="B578" s="68" t="s">
        <v>2652</v>
      </c>
      <c r="C578" s="71" t="s">
        <v>851</v>
      </c>
      <c r="D578" s="69">
        <v>2018</v>
      </c>
      <c r="E578" s="69">
        <v>16</v>
      </c>
      <c r="F578" s="69">
        <v>70</v>
      </c>
      <c r="G578">
        <f>IFERROR(VLOOKUP(_xlfn.NUMBERVALUE($A578),PKRFP1!$A:$I,6,FALSE),"N/A")</f>
        <v>2.52</v>
      </c>
      <c r="H578">
        <f>IFERROR(VLOOKUP(_xlfn.NUMBERVALUE($A578),PKRFP1!$A:$I,5,FALSE),"N/A")</f>
        <v>4</v>
      </c>
      <c r="I578">
        <f>IF(AND(ISNUMBER(Points_Table[[#This Row],[May 2019 NRI]]),ISNUMBER(Points_Table[[#This Row],[2008 NRC]]),OR(H578&lt;=4,G578&gt;=$T$17)),1,0)</f>
        <v>1</v>
      </c>
      <c r="J578">
        <f t="shared" si="33"/>
        <v>2</v>
      </c>
      <c r="K578">
        <f t="shared" si="34"/>
        <v>2</v>
      </c>
      <c r="L578" s="90">
        <f>Points_Table[[#This Row],[Ec Dis Points]]+Points_Table[[#This Row],[ELL Points]]</f>
        <v>4</v>
      </c>
      <c r="M578">
        <f>IFERROR(VLOOKUP(_xlfn.NUMBERVALUE($A578),PKRFP1!$A:$L,12,FALSE),"N/A")</f>
        <v>1</v>
      </c>
      <c r="N578" s="88">
        <f t="shared" si="35"/>
        <v>2</v>
      </c>
      <c r="O578" s="94">
        <f>IFERROR(VLOOKUP(_xlfn.NUMBERVALUE($A578),'% Served'!$A:$L,12,FALSE),"N/A")</f>
        <v>1</v>
      </c>
      <c r="P578" s="90">
        <f>INDEX('Need Points'!$T$21:$T$26,IF(Points_Table[[#This Row],[% Served 3yr Average]]="N/A",6,MATCH(Points_Table[[#This Row],[% Served 3yr Average]],'Need Points'!$S$21:$S$26,1)+1))</f>
        <v>5</v>
      </c>
    </row>
    <row r="579" spans="1:16" x14ac:dyDescent="0.25">
      <c r="A579" t="str">
        <f t="shared" si="36"/>
        <v>590801</v>
      </c>
      <c r="B579" s="68" t="s">
        <v>2653</v>
      </c>
      <c r="C579" s="71" t="s">
        <v>842</v>
      </c>
      <c r="D579" s="69">
        <v>2018</v>
      </c>
      <c r="E579" s="69">
        <v>0</v>
      </c>
      <c r="F579" s="69">
        <v>46</v>
      </c>
      <c r="G579">
        <f>IFERROR(VLOOKUP(_xlfn.NUMBERVALUE($A579),PKRFP1!$A:$I,6,FALSE),"N/A")</f>
        <v>1.0249999999999999</v>
      </c>
      <c r="H579">
        <f>IFERROR(VLOOKUP(_xlfn.NUMBERVALUE($A579),PKRFP1!$A:$I,5,FALSE),"N/A")</f>
        <v>5</v>
      </c>
      <c r="I579">
        <f>IF(AND(ISNUMBER(Points_Table[[#This Row],[May 2019 NRI]]),ISNUMBER(Points_Table[[#This Row],[2008 NRC]]),OR(H579&lt;=4,G579&gt;=$T$17)),1,0)</f>
        <v>1</v>
      </c>
      <c r="J579">
        <f t="shared" ref="J579:J642" si="37">INDEX($T$5:$T$8,MATCH(E579,$S$5:$S$8,1)+1)</f>
        <v>0</v>
      </c>
      <c r="K579">
        <f t="shared" ref="K579:K642" si="38">INDEX($T$12:$T$15,MATCH(F579,$S$12:$S$15,1)+1)</f>
        <v>1</v>
      </c>
      <c r="L579" s="90">
        <f>Points_Table[[#This Row],[Ec Dis Points]]+Points_Table[[#This Row],[ELL Points]]</f>
        <v>1</v>
      </c>
      <c r="M579">
        <f>IFERROR(VLOOKUP(_xlfn.NUMBERVALUE($A579),PKRFP1!$A:$L,12,FALSE),"N/A")</f>
        <v>1</v>
      </c>
      <c r="N579" s="88">
        <f t="shared" si="35"/>
        <v>2</v>
      </c>
      <c r="O579" s="94">
        <f>IFERROR(VLOOKUP(_xlfn.NUMBERVALUE($A579),'% Served'!$A:$L,12,FALSE),"N/A")</f>
        <v>1</v>
      </c>
      <c r="P579" s="90">
        <f>INDEX('Need Points'!$T$21:$T$26,IF(Points_Table[[#This Row],[% Served 3yr Average]]="N/A",6,MATCH(Points_Table[[#This Row],[% Served 3yr Average]],'Need Points'!$S$21:$S$26,1)+1))</f>
        <v>5</v>
      </c>
    </row>
    <row r="580" spans="1:16" x14ac:dyDescent="0.25">
      <c r="A580" t="str">
        <f t="shared" si="36"/>
        <v>590901</v>
      </c>
      <c r="B580" s="68" t="s">
        <v>2654</v>
      </c>
      <c r="C580" s="71" t="s">
        <v>939</v>
      </c>
      <c r="D580" s="69">
        <v>2018</v>
      </c>
      <c r="E580" s="69">
        <v>8</v>
      </c>
      <c r="F580" s="69">
        <v>65</v>
      </c>
      <c r="G580">
        <f>IFERROR(VLOOKUP(_xlfn.NUMBERVALUE($A580),PKRFP1!$A:$I,6,FALSE),"N/A")</f>
        <v>2.496</v>
      </c>
      <c r="H580">
        <f>IFERROR(VLOOKUP(_xlfn.NUMBERVALUE($A580),PKRFP1!$A:$I,5,FALSE),"N/A")</f>
        <v>4</v>
      </c>
      <c r="I580">
        <f>IF(AND(ISNUMBER(Points_Table[[#This Row],[May 2019 NRI]]),ISNUMBER(Points_Table[[#This Row],[2008 NRC]]),OR(H580&lt;=4,G580&gt;=$T$17)),1,0)</f>
        <v>1</v>
      </c>
      <c r="J580">
        <f t="shared" si="37"/>
        <v>1</v>
      </c>
      <c r="K580">
        <f t="shared" si="38"/>
        <v>2</v>
      </c>
      <c r="L580" s="90">
        <f>Points_Table[[#This Row],[Ec Dis Points]]+Points_Table[[#This Row],[ELL Points]]</f>
        <v>3</v>
      </c>
      <c r="M580">
        <f>IFERROR(VLOOKUP(_xlfn.NUMBERVALUE($A580),PKRFP1!$A:$L,12,FALSE),"N/A")</f>
        <v>1</v>
      </c>
      <c r="N580" s="88">
        <f t="shared" ref="N580:N643" si="39">IF(AND(M580=0,I580=1),1,IF(I580=1,2,3))</f>
        <v>2</v>
      </c>
      <c r="O580" s="94">
        <f>IFERROR(VLOOKUP(_xlfn.NUMBERVALUE($A580),'% Served'!$A:$L,12,FALSE),"N/A")</f>
        <v>1</v>
      </c>
      <c r="P580" s="90">
        <f>INDEX('Need Points'!$T$21:$T$26,IF(Points_Table[[#This Row],[% Served 3yr Average]]="N/A",6,MATCH(Points_Table[[#This Row],[% Served 3yr Average]],'Need Points'!$S$21:$S$26,1)+1))</f>
        <v>5</v>
      </c>
    </row>
    <row r="581" spans="1:16" x14ac:dyDescent="0.25">
      <c r="A581" t="str">
        <f t="shared" si="36"/>
        <v>591201</v>
      </c>
      <c r="B581" s="68" t="s">
        <v>2655</v>
      </c>
      <c r="C581" s="71" t="s">
        <v>1098</v>
      </c>
      <c r="D581" s="69">
        <v>2018</v>
      </c>
      <c r="E581" s="69">
        <v>0</v>
      </c>
      <c r="F581" s="69">
        <v>56</v>
      </c>
      <c r="G581">
        <f>IFERROR(VLOOKUP(_xlfn.NUMBERVALUE($A581),PKRFP1!$A:$I,6,FALSE),"N/A")</f>
        <v>1.4370000000000001</v>
      </c>
      <c r="H581">
        <f>IFERROR(VLOOKUP(_xlfn.NUMBERVALUE($A581),PKRFP1!$A:$I,5,FALSE),"N/A")</f>
        <v>5</v>
      </c>
      <c r="I581">
        <f>IF(AND(ISNUMBER(Points_Table[[#This Row],[May 2019 NRI]]),ISNUMBER(Points_Table[[#This Row],[2008 NRC]]),OR(H581&lt;=4,G581&gt;=$T$17)),1,0)</f>
        <v>1</v>
      </c>
      <c r="J581">
        <f t="shared" si="37"/>
        <v>0</v>
      </c>
      <c r="K581">
        <f t="shared" si="38"/>
        <v>2</v>
      </c>
      <c r="L581" s="90">
        <f>Points_Table[[#This Row],[Ec Dis Points]]+Points_Table[[#This Row],[ELL Points]]</f>
        <v>2</v>
      </c>
      <c r="M581">
        <f>IFERROR(VLOOKUP(_xlfn.NUMBERVALUE($A581),PKRFP1!$A:$L,12,FALSE),"N/A")</f>
        <v>1</v>
      </c>
      <c r="N581" s="88">
        <f t="shared" si="39"/>
        <v>2</v>
      </c>
      <c r="O581" s="94">
        <f>IFERROR(VLOOKUP(_xlfn.NUMBERVALUE($A581),'% Served'!$A:$L,12,FALSE),"N/A")</f>
        <v>1</v>
      </c>
      <c r="P581" s="90">
        <f>INDEX('Need Points'!$T$21:$T$26,IF(Points_Table[[#This Row],[% Served 3yr Average]]="N/A",6,MATCH(Points_Table[[#This Row],[% Served 3yr Average]],'Need Points'!$S$21:$S$26,1)+1))</f>
        <v>5</v>
      </c>
    </row>
    <row r="582" spans="1:16" x14ac:dyDescent="0.25">
      <c r="A582" t="str">
        <f t="shared" si="36"/>
        <v>591301</v>
      </c>
      <c r="B582" s="68" t="s">
        <v>2656</v>
      </c>
      <c r="C582" s="71" t="s">
        <v>1051</v>
      </c>
      <c r="D582" s="69">
        <v>2018</v>
      </c>
      <c r="E582" s="69">
        <v>0</v>
      </c>
      <c r="F582" s="69">
        <v>55</v>
      </c>
      <c r="G582">
        <f>IFERROR(VLOOKUP(_xlfn.NUMBERVALUE($A582),PKRFP1!$A:$I,6,FALSE),"N/A")</f>
        <v>1.196</v>
      </c>
      <c r="H582">
        <f>IFERROR(VLOOKUP(_xlfn.NUMBERVALUE($A582),PKRFP1!$A:$I,5,FALSE),"N/A")</f>
        <v>5</v>
      </c>
      <c r="I582">
        <f>IF(AND(ISNUMBER(Points_Table[[#This Row],[May 2019 NRI]]),ISNUMBER(Points_Table[[#This Row],[2008 NRC]]),OR(H582&lt;=4,G582&gt;=$T$17)),1,0)</f>
        <v>1</v>
      </c>
      <c r="J582">
        <f t="shared" si="37"/>
        <v>0</v>
      </c>
      <c r="K582">
        <f t="shared" si="38"/>
        <v>2</v>
      </c>
      <c r="L582" s="90">
        <f>Points_Table[[#This Row],[Ec Dis Points]]+Points_Table[[#This Row],[ELL Points]]</f>
        <v>2</v>
      </c>
      <c r="M582">
        <f>IFERROR(VLOOKUP(_xlfn.NUMBERVALUE($A582),PKRFP1!$A:$L,12,FALSE),"N/A")</f>
        <v>1</v>
      </c>
      <c r="N582" s="88">
        <f t="shared" si="39"/>
        <v>2</v>
      </c>
      <c r="O582" s="94">
        <f>IFERROR(VLOOKUP(_xlfn.NUMBERVALUE($A582),'% Served'!$A:$L,12,FALSE),"N/A")</f>
        <v>0.9555555555555556</v>
      </c>
      <c r="P582" s="90">
        <f>INDEX('Need Points'!$T$21:$T$26,IF(Points_Table[[#This Row],[% Served 3yr Average]]="N/A",6,MATCH(Points_Table[[#This Row],[% Served 3yr Average]],'Need Points'!$S$21:$S$26,1)+1))</f>
        <v>5</v>
      </c>
    </row>
    <row r="583" spans="1:16" x14ac:dyDescent="0.25">
      <c r="A583" t="str">
        <f t="shared" si="36"/>
        <v>591302</v>
      </c>
      <c r="B583" s="68" t="s">
        <v>2657</v>
      </c>
      <c r="C583" s="71" t="s">
        <v>943</v>
      </c>
      <c r="D583" s="69">
        <v>2018</v>
      </c>
      <c r="E583" s="69">
        <v>1</v>
      </c>
      <c r="F583" s="69">
        <v>54</v>
      </c>
      <c r="G583">
        <f>IFERROR(VLOOKUP(_xlfn.NUMBERVALUE($A583),PKRFP1!$A:$I,6,FALSE),"N/A")</f>
        <v>1.929</v>
      </c>
      <c r="H583">
        <f>IFERROR(VLOOKUP(_xlfn.NUMBERVALUE($A583),PKRFP1!$A:$I,5,FALSE),"N/A")</f>
        <v>4</v>
      </c>
      <c r="I583">
        <f>IF(AND(ISNUMBER(Points_Table[[#This Row],[May 2019 NRI]]),ISNUMBER(Points_Table[[#This Row],[2008 NRC]]),OR(H583&lt;=4,G583&gt;=$T$17)),1,0)</f>
        <v>1</v>
      </c>
      <c r="J583">
        <f t="shared" si="37"/>
        <v>0</v>
      </c>
      <c r="K583">
        <f t="shared" si="38"/>
        <v>2</v>
      </c>
      <c r="L583" s="90">
        <f>Points_Table[[#This Row],[Ec Dis Points]]+Points_Table[[#This Row],[ELL Points]]</f>
        <v>2</v>
      </c>
      <c r="M583">
        <f>IFERROR(VLOOKUP(_xlfn.NUMBERVALUE($A583),PKRFP1!$A:$L,12,FALSE),"N/A")</f>
        <v>0</v>
      </c>
      <c r="N583" s="88">
        <f t="shared" si="39"/>
        <v>1</v>
      </c>
      <c r="O583" s="94" t="str">
        <f>IFERROR(VLOOKUP(_xlfn.NUMBERVALUE($A583),'% Served'!$A:$L,12,FALSE),"N/A")</f>
        <v>N/A</v>
      </c>
      <c r="P583" s="90">
        <f>INDEX('Need Points'!$T$21:$T$26,IF(Points_Table[[#This Row],[% Served 3yr Average]]="N/A",6,MATCH(Points_Table[[#This Row],[% Served 3yr Average]],'Need Points'!$S$21:$S$26,1)+1))</f>
        <v>5</v>
      </c>
    </row>
    <row r="584" spans="1:16" x14ac:dyDescent="0.25">
      <c r="A584" t="str">
        <f t="shared" ref="A584:A647" si="40">LEFT(B584,6)</f>
        <v>591401</v>
      </c>
      <c r="B584" s="68" t="s">
        <v>2658</v>
      </c>
      <c r="C584" s="71" t="s">
        <v>970</v>
      </c>
      <c r="D584" s="69">
        <v>2018</v>
      </c>
      <c r="E584" s="69">
        <v>4</v>
      </c>
      <c r="F584" s="69">
        <v>70</v>
      </c>
      <c r="G584">
        <f>IFERROR(VLOOKUP(_xlfn.NUMBERVALUE($A584),PKRFP1!$A:$I,6,FALSE),"N/A")</f>
        <v>2.0409999999999999</v>
      </c>
      <c r="H584">
        <f>IFERROR(VLOOKUP(_xlfn.NUMBERVALUE($A584),PKRFP1!$A:$I,5,FALSE),"N/A")</f>
        <v>4</v>
      </c>
      <c r="I584">
        <f>IF(AND(ISNUMBER(Points_Table[[#This Row],[May 2019 NRI]]),ISNUMBER(Points_Table[[#This Row],[2008 NRC]]),OR(H584&lt;=4,G584&gt;=$T$17)),1,0)</f>
        <v>1</v>
      </c>
      <c r="J584">
        <f t="shared" si="37"/>
        <v>0</v>
      </c>
      <c r="K584">
        <f t="shared" si="38"/>
        <v>2</v>
      </c>
      <c r="L584" s="90">
        <f>Points_Table[[#This Row],[Ec Dis Points]]+Points_Table[[#This Row],[ELL Points]]</f>
        <v>2</v>
      </c>
      <c r="M584">
        <f>IFERROR(VLOOKUP(_xlfn.NUMBERVALUE($A584),PKRFP1!$A:$L,12,FALSE),"N/A")</f>
        <v>1</v>
      </c>
      <c r="N584" s="88">
        <f t="shared" si="39"/>
        <v>2</v>
      </c>
      <c r="O584" s="94">
        <f>IFERROR(VLOOKUP(_xlfn.NUMBERVALUE($A584),'% Served'!$A:$L,12,FALSE),"N/A")</f>
        <v>1</v>
      </c>
      <c r="P584" s="90">
        <f>INDEX('Need Points'!$T$21:$T$26,IF(Points_Table[[#This Row],[% Served 3yr Average]]="N/A",6,MATCH(Points_Table[[#This Row],[% Served 3yr Average]],'Need Points'!$S$21:$S$26,1)+1))</f>
        <v>5</v>
      </c>
    </row>
    <row r="585" spans="1:16" x14ac:dyDescent="0.25">
      <c r="A585" t="str">
        <f t="shared" si="40"/>
        <v>591502</v>
      </c>
      <c r="B585" s="68" t="s">
        <v>2659</v>
      </c>
      <c r="C585" s="71" t="s">
        <v>1090</v>
      </c>
      <c r="D585" s="69">
        <v>2018</v>
      </c>
      <c r="E585" s="69">
        <v>0</v>
      </c>
      <c r="F585" s="69">
        <v>45</v>
      </c>
      <c r="G585">
        <f>IFERROR(VLOOKUP(_xlfn.NUMBERVALUE($A585),PKRFP1!$A:$I,6,FALSE),"N/A")</f>
        <v>1.246</v>
      </c>
      <c r="H585">
        <f>IFERROR(VLOOKUP(_xlfn.NUMBERVALUE($A585),PKRFP1!$A:$I,5,FALSE),"N/A")</f>
        <v>5</v>
      </c>
      <c r="I585">
        <f>IF(AND(ISNUMBER(Points_Table[[#This Row],[May 2019 NRI]]),ISNUMBER(Points_Table[[#This Row],[2008 NRC]]),OR(H585&lt;=4,G585&gt;=$T$17)),1,0)</f>
        <v>1</v>
      </c>
      <c r="J585">
        <f t="shared" si="37"/>
        <v>0</v>
      </c>
      <c r="K585">
        <f t="shared" si="38"/>
        <v>1</v>
      </c>
      <c r="L585" s="90">
        <f>Points_Table[[#This Row],[Ec Dis Points]]+Points_Table[[#This Row],[ELL Points]]</f>
        <v>1</v>
      </c>
      <c r="M585">
        <f>IFERROR(VLOOKUP(_xlfn.NUMBERVALUE($A585),PKRFP1!$A:$L,12,FALSE),"N/A")</f>
        <v>0</v>
      </c>
      <c r="N585" s="88">
        <f t="shared" si="39"/>
        <v>1</v>
      </c>
      <c r="O585" s="94" t="str">
        <f>IFERROR(VLOOKUP(_xlfn.NUMBERVALUE($A585),'% Served'!$A:$L,12,FALSE),"N/A")</f>
        <v>N/A</v>
      </c>
      <c r="P585" s="90">
        <f>INDEX('Need Points'!$T$21:$T$26,IF(Points_Table[[#This Row],[% Served 3yr Average]]="N/A",6,MATCH(Points_Table[[#This Row],[% Served 3yr Average]],'Need Points'!$S$21:$S$26,1)+1))</f>
        <v>5</v>
      </c>
    </row>
    <row r="586" spans="1:16" x14ac:dyDescent="0.25">
      <c r="A586" t="str">
        <f t="shared" si="40"/>
        <v>600101</v>
      </c>
      <c r="B586" s="68" t="s">
        <v>2660</v>
      </c>
      <c r="C586" s="71" t="s">
        <v>1120</v>
      </c>
      <c r="D586" s="69">
        <v>2018</v>
      </c>
      <c r="E586" s="69">
        <v>0</v>
      </c>
      <c r="F586" s="69">
        <v>58</v>
      </c>
      <c r="G586">
        <f>IFERROR(VLOOKUP(_xlfn.NUMBERVALUE($A586),PKRFP1!$A:$I,6,FALSE),"N/A")</f>
        <v>2.4500000000000002</v>
      </c>
      <c r="H586">
        <f>IFERROR(VLOOKUP(_xlfn.NUMBERVALUE($A586),PKRFP1!$A:$I,5,FALSE),"N/A")</f>
        <v>4</v>
      </c>
      <c r="I586">
        <f>IF(AND(ISNUMBER(Points_Table[[#This Row],[May 2019 NRI]]),ISNUMBER(Points_Table[[#This Row],[2008 NRC]]),OR(H586&lt;=4,G586&gt;=$T$17)),1,0)</f>
        <v>1</v>
      </c>
      <c r="J586">
        <f t="shared" si="37"/>
        <v>0</v>
      </c>
      <c r="K586">
        <f t="shared" si="38"/>
        <v>2</v>
      </c>
      <c r="L586" s="90">
        <f>Points_Table[[#This Row],[Ec Dis Points]]+Points_Table[[#This Row],[ELL Points]]</f>
        <v>2</v>
      </c>
      <c r="M586">
        <f>IFERROR(VLOOKUP(_xlfn.NUMBERVALUE($A586),PKRFP1!$A:$L,12,FALSE),"N/A")</f>
        <v>1</v>
      </c>
      <c r="N586" s="88">
        <f t="shared" si="39"/>
        <v>2</v>
      </c>
      <c r="O586" s="94">
        <f>IFERROR(VLOOKUP(_xlfn.NUMBERVALUE($A586),'% Served'!$A:$L,12,FALSE),"N/A")</f>
        <v>1</v>
      </c>
      <c r="P586" s="90">
        <f>INDEX('Need Points'!$T$21:$T$26,IF(Points_Table[[#This Row],[% Served 3yr Average]]="N/A",6,MATCH(Points_Table[[#This Row],[% Served 3yr Average]],'Need Points'!$S$21:$S$26,1)+1))</f>
        <v>5</v>
      </c>
    </row>
    <row r="587" spans="1:16" x14ac:dyDescent="0.25">
      <c r="A587" t="str">
        <f t="shared" si="40"/>
        <v>600301</v>
      </c>
      <c r="B587" s="68" t="s">
        <v>2661</v>
      </c>
      <c r="C587" s="71" t="s">
        <v>779</v>
      </c>
      <c r="D587" s="69">
        <v>2018</v>
      </c>
      <c r="E587" s="69">
        <v>0</v>
      </c>
      <c r="F587" s="69">
        <v>54</v>
      </c>
      <c r="G587">
        <f>IFERROR(VLOOKUP(_xlfn.NUMBERVALUE($A587),PKRFP1!$A:$I,6,FALSE),"N/A")</f>
        <v>2.93</v>
      </c>
      <c r="H587">
        <f>IFERROR(VLOOKUP(_xlfn.NUMBERVALUE($A587),PKRFP1!$A:$I,5,FALSE),"N/A")</f>
        <v>4</v>
      </c>
      <c r="I587">
        <f>IF(AND(ISNUMBER(Points_Table[[#This Row],[May 2019 NRI]]),ISNUMBER(Points_Table[[#This Row],[2008 NRC]]),OR(H587&lt;=4,G587&gt;=$T$17)),1,0)</f>
        <v>1</v>
      </c>
      <c r="J587">
        <f t="shared" si="37"/>
        <v>0</v>
      </c>
      <c r="K587">
        <f t="shared" si="38"/>
        <v>2</v>
      </c>
      <c r="L587" s="90">
        <f>Points_Table[[#This Row],[Ec Dis Points]]+Points_Table[[#This Row],[ELL Points]]</f>
        <v>2</v>
      </c>
      <c r="M587">
        <f>IFERROR(VLOOKUP(_xlfn.NUMBERVALUE($A587),PKRFP1!$A:$L,12,FALSE),"N/A")</f>
        <v>1</v>
      </c>
      <c r="N587" s="88">
        <f t="shared" si="39"/>
        <v>2</v>
      </c>
      <c r="O587" s="94" t="str">
        <f>IFERROR(VLOOKUP(_xlfn.NUMBERVALUE($A587),'% Served'!$A:$L,12,FALSE),"N/A")</f>
        <v>N/A</v>
      </c>
      <c r="P587" s="90">
        <f>INDEX('Need Points'!$T$21:$T$26,IF(Points_Table[[#This Row],[% Served 3yr Average]]="N/A",6,MATCH(Points_Table[[#This Row],[% Served 3yr Average]],'Need Points'!$S$21:$S$26,1)+1))</f>
        <v>5</v>
      </c>
    </row>
    <row r="588" spans="1:16" x14ac:dyDescent="0.25">
      <c r="A588" t="str">
        <f t="shared" si="40"/>
        <v>600402</v>
      </c>
      <c r="B588" s="68" t="s">
        <v>2662</v>
      </c>
      <c r="C588" s="71" t="s">
        <v>982</v>
      </c>
      <c r="D588" s="69">
        <v>2018</v>
      </c>
      <c r="E588" s="69">
        <v>0</v>
      </c>
      <c r="F588" s="69">
        <v>55</v>
      </c>
      <c r="G588">
        <f>IFERROR(VLOOKUP(_xlfn.NUMBERVALUE($A588),PKRFP1!$A:$I,6,FALSE),"N/A")</f>
        <v>2.8580000000000001</v>
      </c>
      <c r="H588">
        <f>IFERROR(VLOOKUP(_xlfn.NUMBERVALUE($A588),PKRFP1!$A:$I,5,FALSE),"N/A")</f>
        <v>5</v>
      </c>
      <c r="I588">
        <f>IF(AND(ISNUMBER(Points_Table[[#This Row],[May 2019 NRI]]),ISNUMBER(Points_Table[[#This Row],[2008 NRC]]),OR(H588&lt;=4,G588&gt;=$T$17)),1,0)</f>
        <v>1</v>
      </c>
      <c r="J588">
        <f t="shared" si="37"/>
        <v>0</v>
      </c>
      <c r="K588">
        <f t="shared" si="38"/>
        <v>2</v>
      </c>
      <c r="L588" s="90">
        <f>Points_Table[[#This Row],[Ec Dis Points]]+Points_Table[[#This Row],[ELL Points]]</f>
        <v>2</v>
      </c>
      <c r="M588">
        <f>IFERROR(VLOOKUP(_xlfn.NUMBERVALUE($A588),PKRFP1!$A:$L,12,FALSE),"N/A")</f>
        <v>1</v>
      </c>
      <c r="N588" s="88">
        <f t="shared" si="39"/>
        <v>2</v>
      </c>
      <c r="O588" s="94">
        <f>IFERROR(VLOOKUP(_xlfn.NUMBERVALUE($A588),'% Served'!$A:$L,12,FALSE),"N/A")</f>
        <v>0.9674796747967479</v>
      </c>
      <c r="P588" s="90">
        <f>INDEX('Need Points'!$T$21:$T$26,IF(Points_Table[[#This Row],[% Served 3yr Average]]="N/A",6,MATCH(Points_Table[[#This Row],[% Served 3yr Average]],'Need Points'!$S$21:$S$26,1)+1))</f>
        <v>5</v>
      </c>
    </row>
    <row r="589" spans="1:16" x14ac:dyDescent="0.25">
      <c r="A589" t="str">
        <f t="shared" si="40"/>
        <v>600601</v>
      </c>
      <c r="B589" s="68" t="s">
        <v>2663</v>
      </c>
      <c r="C589" s="71" t="s">
        <v>1011</v>
      </c>
      <c r="D589" s="69">
        <v>2018</v>
      </c>
      <c r="E589" s="69">
        <v>0</v>
      </c>
      <c r="F589" s="69">
        <v>46</v>
      </c>
      <c r="G589">
        <f>IFERROR(VLOOKUP(_xlfn.NUMBERVALUE($A589),PKRFP1!$A:$I,6,FALSE),"N/A")</f>
        <v>1.4910000000000001</v>
      </c>
      <c r="H589">
        <f>IFERROR(VLOOKUP(_xlfn.NUMBERVALUE($A589),PKRFP1!$A:$I,5,FALSE),"N/A")</f>
        <v>5</v>
      </c>
      <c r="I589">
        <f>IF(AND(ISNUMBER(Points_Table[[#This Row],[May 2019 NRI]]),ISNUMBER(Points_Table[[#This Row],[2008 NRC]]),OR(H589&lt;=4,G589&gt;=$T$17)),1,0)</f>
        <v>1</v>
      </c>
      <c r="J589">
        <f t="shared" si="37"/>
        <v>0</v>
      </c>
      <c r="K589">
        <f t="shared" si="38"/>
        <v>1</v>
      </c>
      <c r="L589" s="90">
        <f>Points_Table[[#This Row],[Ec Dis Points]]+Points_Table[[#This Row],[ELL Points]]</f>
        <v>1</v>
      </c>
      <c r="M589">
        <f>IFERROR(VLOOKUP(_xlfn.NUMBERVALUE($A589),PKRFP1!$A:$L,12,FALSE),"N/A")</f>
        <v>1</v>
      </c>
      <c r="N589" s="88">
        <f t="shared" si="39"/>
        <v>2</v>
      </c>
      <c r="O589" s="94">
        <f>IFERROR(VLOOKUP(_xlfn.NUMBERVALUE($A589),'% Served'!$A:$L,12,FALSE),"N/A")</f>
        <v>1</v>
      </c>
      <c r="P589" s="90">
        <f>INDEX('Need Points'!$T$21:$T$26,IF(Points_Table[[#This Row],[% Served 3yr Average]]="N/A",6,MATCH(Points_Table[[#This Row],[% Served 3yr Average]],'Need Points'!$S$21:$S$26,1)+1))</f>
        <v>5</v>
      </c>
    </row>
    <row r="590" spans="1:16" x14ac:dyDescent="0.25">
      <c r="A590" t="str">
        <f t="shared" si="40"/>
        <v>600801</v>
      </c>
      <c r="B590" s="68" t="s">
        <v>2664</v>
      </c>
      <c r="C590" s="71" t="s">
        <v>1086</v>
      </c>
      <c r="D590" s="69">
        <v>2018</v>
      </c>
      <c r="E590" s="69">
        <v>0</v>
      </c>
      <c r="F590" s="69">
        <v>59</v>
      </c>
      <c r="G590">
        <f>IFERROR(VLOOKUP(_xlfn.NUMBERVALUE($A590),PKRFP1!$A:$I,6,FALSE),"N/A")</f>
        <v>2.8450000000000002</v>
      </c>
      <c r="H590">
        <f>IFERROR(VLOOKUP(_xlfn.NUMBERVALUE($A590),PKRFP1!$A:$I,5,FALSE),"N/A")</f>
        <v>4</v>
      </c>
      <c r="I590">
        <f>IF(AND(ISNUMBER(Points_Table[[#This Row],[May 2019 NRI]]),ISNUMBER(Points_Table[[#This Row],[2008 NRC]]),OR(H590&lt;=4,G590&gt;=$T$17)),1,0)</f>
        <v>1</v>
      </c>
      <c r="J590">
        <f t="shared" si="37"/>
        <v>0</v>
      </c>
      <c r="K590">
        <f t="shared" si="38"/>
        <v>2</v>
      </c>
      <c r="L590" s="90">
        <f>Points_Table[[#This Row],[Ec Dis Points]]+Points_Table[[#This Row],[ELL Points]]</f>
        <v>2</v>
      </c>
      <c r="M590">
        <f>IFERROR(VLOOKUP(_xlfn.NUMBERVALUE($A590),PKRFP1!$A:$L,12,FALSE),"N/A")</f>
        <v>1</v>
      </c>
      <c r="N590" s="88">
        <f t="shared" si="39"/>
        <v>2</v>
      </c>
      <c r="O590" s="94">
        <f>IFERROR(VLOOKUP(_xlfn.NUMBERVALUE($A590),'% Served'!$A:$L,12,FALSE),"N/A")</f>
        <v>0.76086956521739124</v>
      </c>
      <c r="P590" s="90">
        <f>INDEX('Need Points'!$T$21:$T$26,IF(Points_Table[[#This Row],[% Served 3yr Average]]="N/A",6,MATCH(Points_Table[[#This Row],[% Served 3yr Average]],'Need Points'!$S$21:$S$26,1)+1))</f>
        <v>1</v>
      </c>
    </row>
    <row r="591" spans="1:16" x14ac:dyDescent="0.25">
      <c r="A591" t="str">
        <f t="shared" si="40"/>
        <v>600903</v>
      </c>
      <c r="B591" s="68" t="s">
        <v>2665</v>
      </c>
      <c r="C591" s="71" t="s">
        <v>1096</v>
      </c>
      <c r="D591" s="69">
        <v>2018</v>
      </c>
      <c r="E591" s="69">
        <v>0</v>
      </c>
      <c r="F591" s="69">
        <v>65</v>
      </c>
      <c r="G591">
        <f>IFERROR(VLOOKUP(_xlfn.NUMBERVALUE($A591),PKRFP1!$A:$I,6,FALSE),"N/A")</f>
        <v>3.2330000000000001</v>
      </c>
      <c r="H591">
        <f>IFERROR(VLOOKUP(_xlfn.NUMBERVALUE($A591),PKRFP1!$A:$I,5,FALSE),"N/A")</f>
        <v>4</v>
      </c>
      <c r="I591">
        <f>IF(AND(ISNUMBER(Points_Table[[#This Row],[May 2019 NRI]]),ISNUMBER(Points_Table[[#This Row],[2008 NRC]]),OR(H591&lt;=4,G591&gt;=$T$17)),1,0)</f>
        <v>1</v>
      </c>
      <c r="J591">
        <f t="shared" si="37"/>
        <v>0</v>
      </c>
      <c r="K591">
        <f t="shared" si="38"/>
        <v>2</v>
      </c>
      <c r="L591" s="90">
        <f>Points_Table[[#This Row],[Ec Dis Points]]+Points_Table[[#This Row],[ELL Points]]</f>
        <v>2</v>
      </c>
      <c r="M591">
        <f>IFERROR(VLOOKUP(_xlfn.NUMBERVALUE($A591),PKRFP1!$A:$L,12,FALSE),"N/A")</f>
        <v>1</v>
      </c>
      <c r="N591" s="88">
        <f t="shared" si="39"/>
        <v>2</v>
      </c>
      <c r="O591" s="94">
        <f>IFERROR(VLOOKUP(_xlfn.NUMBERVALUE($A591),'% Served'!$A:$L,12,FALSE),"N/A")</f>
        <v>1</v>
      </c>
      <c r="P591" s="90">
        <f>INDEX('Need Points'!$T$21:$T$26,IF(Points_Table[[#This Row],[% Served 3yr Average]]="N/A",6,MATCH(Points_Table[[#This Row],[% Served 3yr Average]],'Need Points'!$S$21:$S$26,1)+1))</f>
        <v>5</v>
      </c>
    </row>
    <row r="592" spans="1:16" x14ac:dyDescent="0.25">
      <c r="A592" t="str">
        <f t="shared" si="40"/>
        <v>610301</v>
      </c>
      <c r="B592" s="68" t="s">
        <v>2666</v>
      </c>
      <c r="C592" s="71" t="s">
        <v>830</v>
      </c>
      <c r="D592" s="69">
        <v>2018</v>
      </c>
      <c r="E592" s="69">
        <v>1</v>
      </c>
      <c r="F592" s="69">
        <v>50</v>
      </c>
      <c r="G592">
        <f>IFERROR(VLOOKUP(_xlfn.NUMBERVALUE($A592),PKRFP1!$A:$I,6,FALSE),"N/A")</f>
        <v>1.7030000000000001</v>
      </c>
      <c r="H592">
        <f>IFERROR(VLOOKUP(_xlfn.NUMBERVALUE($A592),PKRFP1!$A:$I,5,FALSE),"N/A")</f>
        <v>5</v>
      </c>
      <c r="I592">
        <f>IF(AND(ISNUMBER(Points_Table[[#This Row],[May 2019 NRI]]),ISNUMBER(Points_Table[[#This Row],[2008 NRC]]),OR(H592&lt;=4,G592&gt;=$T$17)),1,0)</f>
        <v>1</v>
      </c>
      <c r="J592">
        <f t="shared" si="37"/>
        <v>0</v>
      </c>
      <c r="K592">
        <f t="shared" si="38"/>
        <v>2</v>
      </c>
      <c r="L592" s="90">
        <f>Points_Table[[#This Row],[Ec Dis Points]]+Points_Table[[#This Row],[ELL Points]]</f>
        <v>2</v>
      </c>
      <c r="M592">
        <f>IFERROR(VLOOKUP(_xlfn.NUMBERVALUE($A592),PKRFP1!$A:$L,12,FALSE),"N/A")</f>
        <v>1</v>
      </c>
      <c r="N592" s="88">
        <f t="shared" si="39"/>
        <v>2</v>
      </c>
      <c r="O592" s="94">
        <f>IFERROR(VLOOKUP(_xlfn.NUMBERVALUE($A592),'% Served'!$A:$L,12,FALSE),"N/A")</f>
        <v>1</v>
      </c>
      <c r="P592" s="90">
        <f>INDEX('Need Points'!$T$21:$T$26,IF(Points_Table[[#This Row],[% Served 3yr Average]]="N/A",6,MATCH(Points_Table[[#This Row],[% Served 3yr Average]],'Need Points'!$S$21:$S$26,1)+1))</f>
        <v>5</v>
      </c>
    </row>
    <row r="593" spans="1:16" x14ac:dyDescent="0.25">
      <c r="A593" t="str">
        <f t="shared" si="40"/>
        <v>610327</v>
      </c>
      <c r="B593" s="68" t="s">
        <v>2667</v>
      </c>
      <c r="C593" s="71" t="s">
        <v>1219</v>
      </c>
      <c r="D593" s="69">
        <v>2018</v>
      </c>
      <c r="E593" s="69">
        <v>0</v>
      </c>
      <c r="F593" s="69">
        <v>75</v>
      </c>
      <c r="G593" t="str">
        <f>IFERROR(VLOOKUP(_xlfn.NUMBERVALUE($A593),PKRFP1!$A:$I,6,FALSE),"N/A")</f>
        <v>N/A</v>
      </c>
      <c r="H593" t="str">
        <f>IFERROR(VLOOKUP(_xlfn.NUMBERVALUE($A593),PKRFP1!$A:$I,5,FALSE),"N/A")</f>
        <v>N/A</v>
      </c>
      <c r="I593">
        <f>IF(AND(ISNUMBER(Points_Table[[#This Row],[May 2019 NRI]]),ISNUMBER(Points_Table[[#This Row],[2008 NRC]]),OR(H593&lt;=4,G593&gt;=$T$17)),1,0)</f>
        <v>0</v>
      </c>
      <c r="J593">
        <f t="shared" si="37"/>
        <v>0</v>
      </c>
      <c r="K593">
        <f t="shared" si="38"/>
        <v>3</v>
      </c>
      <c r="L593" s="90">
        <f>Points_Table[[#This Row],[Ec Dis Points]]+Points_Table[[#This Row],[ELL Points]]</f>
        <v>3</v>
      </c>
      <c r="M593" t="str">
        <f>IFERROR(VLOOKUP(_xlfn.NUMBERVALUE($A593),PKRFP1!$A:$L,12,FALSE),"N/A")</f>
        <v>N/A</v>
      </c>
      <c r="N593" s="88">
        <f t="shared" si="39"/>
        <v>3</v>
      </c>
      <c r="O593" s="94" t="str">
        <f>IFERROR(VLOOKUP(_xlfn.NUMBERVALUE($A593),'% Served'!$A:$L,12,FALSE),"N/A")</f>
        <v>N/A</v>
      </c>
      <c r="P593" s="90">
        <f>INDEX('Need Points'!$T$21:$T$26,IF(Points_Table[[#This Row],[% Served 3yr Average]]="N/A",6,MATCH(Points_Table[[#This Row],[% Served 3yr Average]],'Need Points'!$S$21:$S$26,1)+1))</f>
        <v>5</v>
      </c>
    </row>
    <row r="594" spans="1:16" x14ac:dyDescent="0.25">
      <c r="A594" t="str">
        <f t="shared" si="40"/>
        <v>610501</v>
      </c>
      <c r="B594" s="68" t="s">
        <v>2668</v>
      </c>
      <c r="C594" s="71" t="s">
        <v>890</v>
      </c>
      <c r="D594" s="69">
        <v>2018</v>
      </c>
      <c r="E594" s="69">
        <v>1</v>
      </c>
      <c r="F594" s="69">
        <v>52</v>
      </c>
      <c r="G594">
        <f>IFERROR(VLOOKUP(_xlfn.NUMBERVALUE($A594),PKRFP1!$A:$I,6,FALSE),"N/A")</f>
        <v>2.016</v>
      </c>
      <c r="H594">
        <f>IFERROR(VLOOKUP(_xlfn.NUMBERVALUE($A594),PKRFP1!$A:$I,5,FALSE),"N/A")</f>
        <v>5</v>
      </c>
      <c r="I594">
        <f>IF(AND(ISNUMBER(Points_Table[[#This Row],[May 2019 NRI]]),ISNUMBER(Points_Table[[#This Row],[2008 NRC]]),OR(H594&lt;=4,G594&gt;=$T$17)),1,0)</f>
        <v>1</v>
      </c>
      <c r="J594">
        <f t="shared" si="37"/>
        <v>0</v>
      </c>
      <c r="K594">
        <f t="shared" si="38"/>
        <v>2</v>
      </c>
      <c r="L594" s="90">
        <f>Points_Table[[#This Row],[Ec Dis Points]]+Points_Table[[#This Row],[ELL Points]]</f>
        <v>2</v>
      </c>
      <c r="M594">
        <f>IFERROR(VLOOKUP(_xlfn.NUMBERVALUE($A594),PKRFP1!$A:$L,12,FALSE),"N/A")</f>
        <v>1</v>
      </c>
      <c r="N594" s="88">
        <f t="shared" si="39"/>
        <v>2</v>
      </c>
      <c r="O594" s="94">
        <f>IFERROR(VLOOKUP(_xlfn.NUMBERVALUE($A594),'% Served'!$A:$L,12,FALSE),"N/A")</f>
        <v>1</v>
      </c>
      <c r="P594" s="90">
        <f>INDEX('Need Points'!$T$21:$T$26,IF(Points_Table[[#This Row],[% Served 3yr Average]]="N/A",6,MATCH(Points_Table[[#This Row],[% Served 3yr Average]],'Need Points'!$S$21:$S$26,1)+1))</f>
        <v>5</v>
      </c>
    </row>
    <row r="595" spans="1:16" x14ac:dyDescent="0.25">
      <c r="A595" t="str">
        <f t="shared" si="40"/>
        <v>610600</v>
      </c>
      <c r="B595" s="68" t="s">
        <v>2669</v>
      </c>
      <c r="C595" s="71" t="s">
        <v>1255</v>
      </c>
      <c r="D595" s="69">
        <v>2018</v>
      </c>
      <c r="E595" s="69">
        <v>4</v>
      </c>
      <c r="F595" s="69">
        <v>39</v>
      </c>
      <c r="G595">
        <f>IFERROR(VLOOKUP(_xlfn.NUMBERVALUE($A595),PKRFP1!$A:$I,6,FALSE),"N/A")</f>
        <v>0.53900000000000003</v>
      </c>
      <c r="H595">
        <f>IFERROR(VLOOKUP(_xlfn.NUMBERVALUE($A595),PKRFP1!$A:$I,5,FALSE),"N/A")</f>
        <v>5</v>
      </c>
      <c r="I595">
        <f>IF(AND(ISNUMBER(Points_Table[[#This Row],[May 2019 NRI]]),ISNUMBER(Points_Table[[#This Row],[2008 NRC]]),OR(H595&lt;=4,G595&gt;=$T$17)),1,0)</f>
        <v>0</v>
      </c>
      <c r="J595">
        <f t="shared" si="37"/>
        <v>0</v>
      </c>
      <c r="K595">
        <f t="shared" si="38"/>
        <v>1</v>
      </c>
      <c r="L595" s="90">
        <f>Points_Table[[#This Row],[Ec Dis Points]]+Points_Table[[#This Row],[ELL Points]]</f>
        <v>1</v>
      </c>
      <c r="M595">
        <f>IFERROR(VLOOKUP(_xlfn.NUMBERVALUE($A595),PKRFP1!$A:$L,12,FALSE),"N/A")</f>
        <v>1</v>
      </c>
      <c r="N595" s="88">
        <f t="shared" si="39"/>
        <v>3</v>
      </c>
      <c r="O595" s="94">
        <f>IFERROR(VLOOKUP(_xlfn.NUMBERVALUE($A595),'% Served'!$A:$L,12,FALSE),"N/A")</f>
        <v>1</v>
      </c>
      <c r="P595" s="90">
        <f>INDEX('Need Points'!$T$21:$T$26,IF(Points_Table[[#This Row],[% Served 3yr Average]]="N/A",6,MATCH(Points_Table[[#This Row],[% Served 3yr Average]],'Need Points'!$S$21:$S$26,1)+1))</f>
        <v>5</v>
      </c>
    </row>
    <row r="596" spans="1:16" x14ac:dyDescent="0.25">
      <c r="A596" t="str">
        <f t="shared" si="40"/>
        <v>610801</v>
      </c>
      <c r="B596" s="68" t="s">
        <v>2670</v>
      </c>
      <c r="C596" s="71" t="s">
        <v>1266</v>
      </c>
      <c r="D596" s="69">
        <v>2018</v>
      </c>
      <c r="E596" s="69">
        <v>1</v>
      </c>
      <c r="F596" s="69">
        <v>28</v>
      </c>
      <c r="G596">
        <f>IFERROR(VLOOKUP(_xlfn.NUMBERVALUE($A596),PKRFP1!$A:$I,6,FALSE),"N/A")</f>
        <v>0.65100000000000002</v>
      </c>
      <c r="H596">
        <f>IFERROR(VLOOKUP(_xlfn.NUMBERVALUE($A596),PKRFP1!$A:$I,5,FALSE),"N/A")</f>
        <v>5</v>
      </c>
      <c r="I596">
        <f>IF(AND(ISNUMBER(Points_Table[[#This Row],[May 2019 NRI]]),ISNUMBER(Points_Table[[#This Row],[2008 NRC]]),OR(H596&lt;=4,G596&gt;=$T$17)),1,0)</f>
        <v>0</v>
      </c>
      <c r="J596">
        <f t="shared" si="37"/>
        <v>0</v>
      </c>
      <c r="K596">
        <f t="shared" si="38"/>
        <v>1</v>
      </c>
      <c r="L596" s="90">
        <f>Points_Table[[#This Row],[Ec Dis Points]]+Points_Table[[#This Row],[ELL Points]]</f>
        <v>1</v>
      </c>
      <c r="M596">
        <f>IFERROR(VLOOKUP(_xlfn.NUMBERVALUE($A596),PKRFP1!$A:$L,12,FALSE),"N/A")</f>
        <v>0</v>
      </c>
      <c r="N596" s="88">
        <f t="shared" si="39"/>
        <v>3</v>
      </c>
      <c r="O596" s="94" t="str">
        <f>IFERROR(VLOOKUP(_xlfn.NUMBERVALUE($A596),'% Served'!$A:$L,12,FALSE),"N/A")</f>
        <v>N/A</v>
      </c>
      <c r="P596" s="90">
        <f>INDEX('Need Points'!$T$21:$T$26,IF(Points_Table[[#This Row],[% Served 3yr Average]]="N/A",6,MATCH(Points_Table[[#This Row],[% Served 3yr Average]],'Need Points'!$S$21:$S$26,1)+1))</f>
        <v>5</v>
      </c>
    </row>
    <row r="597" spans="1:16" x14ac:dyDescent="0.25">
      <c r="A597" t="str">
        <f t="shared" si="40"/>
        <v>610901</v>
      </c>
      <c r="B597" s="68" t="s">
        <v>2671</v>
      </c>
      <c r="C597" s="71" t="s">
        <v>985</v>
      </c>
      <c r="D597" s="69">
        <v>2018</v>
      </c>
      <c r="E597" s="69">
        <v>0</v>
      </c>
      <c r="F597" s="69">
        <v>63</v>
      </c>
      <c r="G597">
        <f>IFERROR(VLOOKUP(_xlfn.NUMBERVALUE($A597),PKRFP1!$A:$I,6,FALSE),"N/A")</f>
        <v>2.5209999999999999</v>
      </c>
      <c r="H597">
        <f>IFERROR(VLOOKUP(_xlfn.NUMBERVALUE($A597),PKRFP1!$A:$I,5,FALSE),"N/A")</f>
        <v>4</v>
      </c>
      <c r="I597">
        <f>IF(AND(ISNUMBER(Points_Table[[#This Row],[May 2019 NRI]]),ISNUMBER(Points_Table[[#This Row],[2008 NRC]]),OR(H597&lt;=4,G597&gt;=$T$17)),1,0)</f>
        <v>1</v>
      </c>
      <c r="J597">
        <f t="shared" si="37"/>
        <v>0</v>
      </c>
      <c r="K597">
        <f t="shared" si="38"/>
        <v>2</v>
      </c>
      <c r="L597" s="90">
        <f>Points_Table[[#This Row],[Ec Dis Points]]+Points_Table[[#This Row],[ELL Points]]</f>
        <v>2</v>
      </c>
      <c r="M597">
        <f>IFERROR(VLOOKUP(_xlfn.NUMBERVALUE($A597),PKRFP1!$A:$L,12,FALSE),"N/A")</f>
        <v>1</v>
      </c>
      <c r="N597" s="88">
        <f t="shared" si="39"/>
        <v>2</v>
      </c>
      <c r="O597" s="94">
        <f>IFERROR(VLOOKUP(_xlfn.NUMBERVALUE($A597),'% Served'!$A:$L,12,FALSE),"N/A")</f>
        <v>1</v>
      </c>
      <c r="P597" s="90">
        <f>INDEX('Need Points'!$T$21:$T$26,IF(Points_Table[[#This Row],[% Served 3yr Average]]="N/A",6,MATCH(Points_Table[[#This Row],[% Served 3yr Average]],'Need Points'!$S$21:$S$26,1)+1))</f>
        <v>5</v>
      </c>
    </row>
    <row r="598" spans="1:16" x14ac:dyDescent="0.25">
      <c r="A598" t="str">
        <f t="shared" si="40"/>
        <v>611001</v>
      </c>
      <c r="B598" s="68" t="s">
        <v>2672</v>
      </c>
      <c r="C598" s="71" t="s">
        <v>1100</v>
      </c>
      <c r="D598" s="69">
        <v>2018</v>
      </c>
      <c r="E598" s="69">
        <v>0</v>
      </c>
      <c r="F598" s="69">
        <v>40</v>
      </c>
      <c r="G598">
        <f>IFERROR(VLOOKUP(_xlfn.NUMBERVALUE($A598),PKRFP1!$A:$I,6,FALSE),"N/A")</f>
        <v>1.4350000000000001</v>
      </c>
      <c r="H598">
        <f>IFERROR(VLOOKUP(_xlfn.NUMBERVALUE($A598),PKRFP1!$A:$I,5,FALSE),"N/A")</f>
        <v>5</v>
      </c>
      <c r="I598">
        <f>IF(AND(ISNUMBER(Points_Table[[#This Row],[May 2019 NRI]]),ISNUMBER(Points_Table[[#This Row],[2008 NRC]]),OR(H598&lt;=4,G598&gt;=$T$17)),1,0)</f>
        <v>1</v>
      </c>
      <c r="J598">
        <f t="shared" si="37"/>
        <v>0</v>
      </c>
      <c r="K598">
        <f t="shared" si="38"/>
        <v>1</v>
      </c>
      <c r="L598" s="90">
        <f>Points_Table[[#This Row],[Ec Dis Points]]+Points_Table[[#This Row],[ELL Points]]</f>
        <v>1</v>
      </c>
      <c r="M598">
        <f>IFERROR(VLOOKUP(_xlfn.NUMBERVALUE($A598),PKRFP1!$A:$L,12,FALSE),"N/A")</f>
        <v>1</v>
      </c>
      <c r="N598" s="88">
        <f t="shared" si="39"/>
        <v>2</v>
      </c>
      <c r="O598" s="94">
        <f>IFERROR(VLOOKUP(_xlfn.NUMBERVALUE($A598),'% Served'!$A:$L,12,FALSE),"N/A")</f>
        <v>1</v>
      </c>
      <c r="P598" s="90">
        <f>INDEX('Need Points'!$T$21:$T$26,IF(Points_Table[[#This Row],[% Served 3yr Average]]="N/A",6,MATCH(Points_Table[[#This Row],[% Served 3yr Average]],'Need Points'!$S$21:$S$26,1)+1))</f>
        <v>5</v>
      </c>
    </row>
    <row r="599" spans="1:16" x14ac:dyDescent="0.25">
      <c r="A599" t="str">
        <f t="shared" si="40"/>
        <v>620600</v>
      </c>
      <c r="B599" s="68" t="s">
        <v>2673</v>
      </c>
      <c r="C599" s="71" t="s">
        <v>930</v>
      </c>
      <c r="D599" s="69">
        <v>2018</v>
      </c>
      <c r="E599" s="69">
        <v>6</v>
      </c>
      <c r="F599" s="69">
        <v>61</v>
      </c>
      <c r="G599">
        <f>IFERROR(VLOOKUP(_xlfn.NUMBERVALUE($A599),PKRFP1!$A:$I,6,FALSE),"N/A")</f>
        <v>1.2230000000000001</v>
      </c>
      <c r="H599">
        <f>IFERROR(VLOOKUP(_xlfn.NUMBERVALUE($A599),PKRFP1!$A:$I,5,FALSE),"N/A")</f>
        <v>5</v>
      </c>
      <c r="I599">
        <f>IF(AND(ISNUMBER(Points_Table[[#This Row],[May 2019 NRI]]),ISNUMBER(Points_Table[[#This Row],[2008 NRC]]),OR(H599&lt;=4,G599&gt;=$T$17)),1,0)</f>
        <v>1</v>
      </c>
      <c r="J599">
        <f t="shared" si="37"/>
        <v>1</v>
      </c>
      <c r="K599">
        <f t="shared" si="38"/>
        <v>2</v>
      </c>
      <c r="L599" s="90">
        <f>Points_Table[[#This Row],[Ec Dis Points]]+Points_Table[[#This Row],[ELL Points]]</f>
        <v>3</v>
      </c>
      <c r="M599">
        <f>IFERROR(VLOOKUP(_xlfn.NUMBERVALUE($A599),PKRFP1!$A:$L,12,FALSE),"N/A")</f>
        <v>1</v>
      </c>
      <c r="N599" s="88">
        <f t="shared" si="39"/>
        <v>2</v>
      </c>
      <c r="O599" s="94">
        <f>IFERROR(VLOOKUP(_xlfn.NUMBERVALUE($A599),'% Served'!$A:$L,12,FALSE),"N/A")</f>
        <v>1</v>
      </c>
      <c r="P599" s="90">
        <f>INDEX('Need Points'!$T$21:$T$26,IF(Points_Table[[#This Row],[% Served 3yr Average]]="N/A",6,MATCH(Points_Table[[#This Row],[% Served 3yr Average]],'Need Points'!$S$21:$S$26,1)+1))</f>
        <v>5</v>
      </c>
    </row>
    <row r="600" spans="1:16" x14ac:dyDescent="0.25">
      <c r="A600" t="str">
        <f t="shared" si="40"/>
        <v>620803</v>
      </c>
      <c r="B600" s="68" t="s">
        <v>2674</v>
      </c>
      <c r="C600" s="71" t="s">
        <v>1243</v>
      </c>
      <c r="D600" s="69">
        <v>2018</v>
      </c>
      <c r="E600" s="69">
        <v>1</v>
      </c>
      <c r="F600" s="69">
        <v>40</v>
      </c>
      <c r="G600">
        <f>IFERROR(VLOOKUP(_xlfn.NUMBERVALUE($A600),PKRFP1!$A:$I,6,FALSE),"N/A")</f>
        <v>0.67700000000000005</v>
      </c>
      <c r="H600">
        <f>IFERROR(VLOOKUP(_xlfn.NUMBERVALUE($A600),PKRFP1!$A:$I,5,FALSE),"N/A")</f>
        <v>5</v>
      </c>
      <c r="I600">
        <f>IF(AND(ISNUMBER(Points_Table[[#This Row],[May 2019 NRI]]),ISNUMBER(Points_Table[[#This Row],[2008 NRC]]),OR(H600&lt;=4,G600&gt;=$T$17)),1,0)</f>
        <v>0</v>
      </c>
      <c r="J600">
        <f t="shared" si="37"/>
        <v>0</v>
      </c>
      <c r="K600">
        <f t="shared" si="38"/>
        <v>1</v>
      </c>
      <c r="L600" s="90">
        <f>Points_Table[[#This Row],[Ec Dis Points]]+Points_Table[[#This Row],[ELL Points]]</f>
        <v>1</v>
      </c>
      <c r="M600">
        <f>IFERROR(VLOOKUP(_xlfn.NUMBERVALUE($A600),PKRFP1!$A:$L,12,FALSE),"N/A")</f>
        <v>0</v>
      </c>
      <c r="N600" s="88">
        <f t="shared" si="39"/>
        <v>3</v>
      </c>
      <c r="O600" s="94" t="str">
        <f>IFERROR(VLOOKUP(_xlfn.NUMBERVALUE($A600),'% Served'!$A:$L,12,FALSE),"N/A")</f>
        <v>N/A</v>
      </c>
      <c r="P600" s="90">
        <f>INDEX('Need Points'!$T$21:$T$26,IF(Points_Table[[#This Row],[% Served 3yr Average]]="N/A",6,MATCH(Points_Table[[#This Row],[% Served 3yr Average]],'Need Points'!$S$21:$S$26,1)+1))</f>
        <v>5</v>
      </c>
    </row>
    <row r="601" spans="1:16" x14ac:dyDescent="0.25">
      <c r="A601" t="str">
        <f t="shared" si="40"/>
        <v>620901</v>
      </c>
      <c r="B601" s="68" t="s">
        <v>2675</v>
      </c>
      <c r="C601" s="71" t="s">
        <v>1049</v>
      </c>
      <c r="D601" s="69">
        <v>2018</v>
      </c>
      <c r="E601" s="69">
        <v>1</v>
      </c>
      <c r="F601" s="69">
        <v>49</v>
      </c>
      <c r="G601">
        <f>IFERROR(VLOOKUP(_xlfn.NUMBERVALUE($A601),PKRFP1!$A:$I,6,FALSE),"N/A")</f>
        <v>1.048</v>
      </c>
      <c r="H601">
        <f>IFERROR(VLOOKUP(_xlfn.NUMBERVALUE($A601),PKRFP1!$A:$I,5,FALSE),"N/A")</f>
        <v>5</v>
      </c>
      <c r="I601">
        <f>IF(AND(ISNUMBER(Points_Table[[#This Row],[May 2019 NRI]]),ISNUMBER(Points_Table[[#This Row],[2008 NRC]]),OR(H601&lt;=4,G601&gt;=$T$17)),1,0)</f>
        <v>1</v>
      </c>
      <c r="J601">
        <f t="shared" si="37"/>
        <v>0</v>
      </c>
      <c r="K601">
        <f t="shared" si="38"/>
        <v>1</v>
      </c>
      <c r="L601" s="90">
        <f>Points_Table[[#This Row],[Ec Dis Points]]+Points_Table[[#This Row],[ELL Points]]</f>
        <v>1</v>
      </c>
      <c r="M601">
        <f>IFERROR(VLOOKUP(_xlfn.NUMBERVALUE($A601),PKRFP1!$A:$L,12,FALSE),"N/A")</f>
        <v>1</v>
      </c>
      <c r="N601" s="88">
        <f t="shared" si="39"/>
        <v>2</v>
      </c>
      <c r="O601" s="94">
        <f>IFERROR(VLOOKUP(_xlfn.NUMBERVALUE($A601),'% Served'!$A:$L,12,FALSE),"N/A")</f>
        <v>1</v>
      </c>
      <c r="P601" s="90">
        <f>INDEX('Need Points'!$T$21:$T$26,IF(Points_Table[[#This Row],[% Served 3yr Average]]="N/A",6,MATCH(Points_Table[[#This Row],[% Served 3yr Average]],'Need Points'!$S$21:$S$26,1)+1))</f>
        <v>5</v>
      </c>
    </row>
    <row r="602" spans="1:16" x14ac:dyDescent="0.25">
      <c r="A602" t="str">
        <f t="shared" si="40"/>
        <v>621001</v>
      </c>
      <c r="B602" s="68" t="s">
        <v>2676</v>
      </c>
      <c r="C602" s="71" t="s">
        <v>1281</v>
      </c>
      <c r="D602" s="69">
        <v>2018</v>
      </c>
      <c r="E602" s="69">
        <v>3</v>
      </c>
      <c r="F602" s="69">
        <v>39</v>
      </c>
      <c r="G602">
        <f>IFERROR(VLOOKUP(_xlfn.NUMBERVALUE($A602),PKRFP1!$A:$I,6,FALSE),"N/A")</f>
        <v>0.68600000000000005</v>
      </c>
      <c r="H602">
        <f>IFERROR(VLOOKUP(_xlfn.NUMBERVALUE($A602),PKRFP1!$A:$I,5,FALSE),"N/A")</f>
        <v>5</v>
      </c>
      <c r="I602">
        <f>IF(AND(ISNUMBER(Points_Table[[#This Row],[May 2019 NRI]]),ISNUMBER(Points_Table[[#This Row],[2008 NRC]]),OR(H602&lt;=4,G602&gt;=$T$17)),1,0)</f>
        <v>0</v>
      </c>
      <c r="J602">
        <f t="shared" si="37"/>
        <v>0</v>
      </c>
      <c r="K602">
        <f t="shared" si="38"/>
        <v>1</v>
      </c>
      <c r="L602" s="90">
        <f>Points_Table[[#This Row],[Ec Dis Points]]+Points_Table[[#This Row],[ELL Points]]</f>
        <v>1</v>
      </c>
      <c r="M602">
        <f>IFERROR(VLOOKUP(_xlfn.NUMBERVALUE($A602),PKRFP1!$A:$L,12,FALSE),"N/A")</f>
        <v>0</v>
      </c>
      <c r="N602" s="88">
        <f t="shared" si="39"/>
        <v>3</v>
      </c>
      <c r="O602" s="94" t="str">
        <f>IFERROR(VLOOKUP(_xlfn.NUMBERVALUE($A602),'% Served'!$A:$L,12,FALSE),"N/A")</f>
        <v>N/A</v>
      </c>
      <c r="P602" s="90">
        <f>INDEX('Need Points'!$T$21:$T$26,IF(Points_Table[[#This Row],[% Served 3yr Average]]="N/A",6,MATCH(Points_Table[[#This Row],[% Served 3yr Average]],'Need Points'!$S$21:$S$26,1)+1))</f>
        <v>5</v>
      </c>
    </row>
    <row r="603" spans="1:16" x14ac:dyDescent="0.25">
      <c r="A603" t="str">
        <f t="shared" si="40"/>
        <v>621101</v>
      </c>
      <c r="B603" s="68" t="s">
        <v>2677</v>
      </c>
      <c r="C603" s="71" t="s">
        <v>1301</v>
      </c>
      <c r="D603" s="69">
        <v>2018</v>
      </c>
      <c r="E603" s="69">
        <v>3</v>
      </c>
      <c r="F603" s="69">
        <v>26</v>
      </c>
      <c r="G603">
        <f>IFERROR(VLOOKUP(_xlfn.NUMBERVALUE($A603),PKRFP1!$A:$I,6,FALSE),"N/A")</f>
        <v>0.39600000000000002</v>
      </c>
      <c r="H603">
        <f>IFERROR(VLOOKUP(_xlfn.NUMBERVALUE($A603),PKRFP1!$A:$I,5,FALSE),"N/A")</f>
        <v>5</v>
      </c>
      <c r="I603">
        <f>IF(AND(ISNUMBER(Points_Table[[#This Row],[May 2019 NRI]]),ISNUMBER(Points_Table[[#This Row],[2008 NRC]]),OR(H603&lt;=4,G603&gt;=$T$17)),1,0)</f>
        <v>0</v>
      </c>
      <c r="J603">
        <f t="shared" si="37"/>
        <v>0</v>
      </c>
      <c r="K603">
        <f t="shared" si="38"/>
        <v>1</v>
      </c>
      <c r="L603" s="90">
        <f>Points_Table[[#This Row],[Ec Dis Points]]+Points_Table[[#This Row],[ELL Points]]</f>
        <v>1</v>
      </c>
      <c r="M603">
        <f>IFERROR(VLOOKUP(_xlfn.NUMBERVALUE($A603),PKRFP1!$A:$L,12,FALSE),"N/A")</f>
        <v>0</v>
      </c>
      <c r="N603" s="88">
        <f t="shared" si="39"/>
        <v>3</v>
      </c>
      <c r="O603" s="94" t="str">
        <f>IFERROR(VLOOKUP(_xlfn.NUMBERVALUE($A603),'% Served'!$A:$L,12,FALSE),"N/A")</f>
        <v>N/A</v>
      </c>
      <c r="P603" s="90">
        <f>INDEX('Need Points'!$T$21:$T$26,IF(Points_Table[[#This Row],[% Served 3yr Average]]="N/A",6,MATCH(Points_Table[[#This Row],[% Served 3yr Average]],'Need Points'!$S$21:$S$26,1)+1))</f>
        <v>5</v>
      </c>
    </row>
    <row r="604" spans="1:16" x14ac:dyDescent="0.25">
      <c r="A604" t="str">
        <f t="shared" si="40"/>
        <v>621201</v>
      </c>
      <c r="B604" s="68" t="s">
        <v>2678</v>
      </c>
      <c r="C604" s="71" t="s">
        <v>1317</v>
      </c>
      <c r="D604" s="69">
        <v>2018</v>
      </c>
      <c r="E604" s="69">
        <v>3</v>
      </c>
      <c r="F604" s="69">
        <v>50</v>
      </c>
      <c r="G604">
        <f>IFERROR(VLOOKUP(_xlfn.NUMBERVALUE($A604),PKRFP1!$A:$I,6,FALSE),"N/A")</f>
        <v>0.61599999999999999</v>
      </c>
      <c r="H604">
        <f>IFERROR(VLOOKUP(_xlfn.NUMBERVALUE($A604),PKRFP1!$A:$I,5,FALSE),"N/A")</f>
        <v>5</v>
      </c>
      <c r="I604">
        <f>IF(AND(ISNUMBER(Points_Table[[#This Row],[May 2019 NRI]]),ISNUMBER(Points_Table[[#This Row],[2008 NRC]]),OR(H604&lt;=4,G604&gt;=$T$17)),1,0)</f>
        <v>0</v>
      </c>
      <c r="J604">
        <f t="shared" si="37"/>
        <v>0</v>
      </c>
      <c r="K604">
        <f t="shared" si="38"/>
        <v>2</v>
      </c>
      <c r="L604" s="90">
        <f>Points_Table[[#This Row],[Ec Dis Points]]+Points_Table[[#This Row],[ELL Points]]</f>
        <v>2</v>
      </c>
      <c r="M604">
        <f>IFERROR(VLOOKUP(_xlfn.NUMBERVALUE($A604),PKRFP1!$A:$L,12,FALSE),"N/A")</f>
        <v>1</v>
      </c>
      <c r="N604" s="88">
        <f t="shared" si="39"/>
        <v>3</v>
      </c>
      <c r="O604" s="94">
        <f>IFERROR(VLOOKUP(_xlfn.NUMBERVALUE($A604),'% Served'!$A:$L,12,FALSE),"N/A")</f>
        <v>1</v>
      </c>
      <c r="P604" s="90">
        <f>INDEX('Need Points'!$T$21:$T$26,IF(Points_Table[[#This Row],[% Served 3yr Average]]="N/A",6,MATCH(Points_Table[[#This Row],[% Served 3yr Average]],'Need Points'!$S$21:$S$26,1)+1))</f>
        <v>5</v>
      </c>
    </row>
    <row r="605" spans="1:16" x14ac:dyDescent="0.25">
      <c r="A605" t="str">
        <f t="shared" si="40"/>
        <v>621601</v>
      </c>
      <c r="B605" s="68" t="s">
        <v>2679</v>
      </c>
      <c r="C605" s="71" t="s">
        <v>1062</v>
      </c>
      <c r="D605" s="69">
        <v>2018</v>
      </c>
      <c r="E605" s="69">
        <v>2</v>
      </c>
      <c r="F605" s="69">
        <v>49</v>
      </c>
      <c r="G605">
        <f>IFERROR(VLOOKUP(_xlfn.NUMBERVALUE($A605),PKRFP1!$A:$I,6,FALSE),"N/A")</f>
        <v>0.78200000000000003</v>
      </c>
      <c r="H605">
        <f>IFERROR(VLOOKUP(_xlfn.NUMBERVALUE($A605),PKRFP1!$A:$I,5,FALSE),"N/A")</f>
        <v>5</v>
      </c>
      <c r="I605">
        <f>IF(AND(ISNUMBER(Points_Table[[#This Row],[May 2019 NRI]]),ISNUMBER(Points_Table[[#This Row],[2008 NRC]]),OR(H605&lt;=4,G605&gt;=$T$17)),1,0)</f>
        <v>1</v>
      </c>
      <c r="J605">
        <f t="shared" si="37"/>
        <v>0</v>
      </c>
      <c r="K605">
        <f t="shared" si="38"/>
        <v>1</v>
      </c>
      <c r="L605" s="90">
        <f>Points_Table[[#This Row],[Ec Dis Points]]+Points_Table[[#This Row],[ELL Points]]</f>
        <v>1</v>
      </c>
      <c r="M605">
        <f>IFERROR(VLOOKUP(_xlfn.NUMBERVALUE($A605),PKRFP1!$A:$L,12,FALSE),"N/A")</f>
        <v>1</v>
      </c>
      <c r="N605" s="88">
        <f t="shared" si="39"/>
        <v>2</v>
      </c>
      <c r="O605" s="94" t="str">
        <f>IFERROR(VLOOKUP(_xlfn.NUMBERVALUE($A605),'% Served'!$A:$L,12,FALSE),"N/A")</f>
        <v>N/A</v>
      </c>
      <c r="P605" s="90">
        <f>INDEX('Need Points'!$T$21:$T$26,IF(Points_Table[[#This Row],[% Served 3yr Average]]="N/A",6,MATCH(Points_Table[[#This Row],[% Served 3yr Average]],'Need Points'!$S$21:$S$26,1)+1))</f>
        <v>5</v>
      </c>
    </row>
    <row r="606" spans="1:16" x14ac:dyDescent="0.25">
      <c r="A606" t="str">
        <f t="shared" si="40"/>
        <v>621801</v>
      </c>
      <c r="B606" s="68" t="s">
        <v>2680</v>
      </c>
      <c r="C606" s="71" t="s">
        <v>1110</v>
      </c>
      <c r="D606" s="69">
        <v>2018</v>
      </c>
      <c r="E606" s="69">
        <v>2</v>
      </c>
      <c r="F606" s="69">
        <v>38</v>
      </c>
      <c r="G606">
        <f>IFERROR(VLOOKUP(_xlfn.NUMBERVALUE($A606),PKRFP1!$A:$I,6,FALSE),"N/A")</f>
        <v>0.74299999999999999</v>
      </c>
      <c r="H606">
        <f>IFERROR(VLOOKUP(_xlfn.NUMBERVALUE($A606),PKRFP1!$A:$I,5,FALSE),"N/A")</f>
        <v>5</v>
      </c>
      <c r="I606">
        <f>IF(AND(ISNUMBER(Points_Table[[#This Row],[May 2019 NRI]]),ISNUMBER(Points_Table[[#This Row],[2008 NRC]]),OR(H606&lt;=4,G606&gt;=$T$17)),1,0)</f>
        <v>0</v>
      </c>
      <c r="J606">
        <f t="shared" si="37"/>
        <v>0</v>
      </c>
      <c r="K606">
        <f t="shared" si="38"/>
        <v>1</v>
      </c>
      <c r="L606" s="90">
        <f>Points_Table[[#This Row],[Ec Dis Points]]+Points_Table[[#This Row],[ELL Points]]</f>
        <v>1</v>
      </c>
      <c r="M606">
        <f>IFERROR(VLOOKUP(_xlfn.NUMBERVALUE($A606),PKRFP1!$A:$L,12,FALSE),"N/A")</f>
        <v>0</v>
      </c>
      <c r="N606" s="88">
        <f t="shared" si="39"/>
        <v>3</v>
      </c>
      <c r="O606" s="94" t="str">
        <f>IFERROR(VLOOKUP(_xlfn.NUMBERVALUE($A606),'% Served'!$A:$L,12,FALSE),"N/A")</f>
        <v>N/A</v>
      </c>
      <c r="P606" s="90">
        <f>INDEX('Need Points'!$T$21:$T$26,IF(Points_Table[[#This Row],[% Served 3yr Average]]="N/A",6,MATCH(Points_Table[[#This Row],[% Served 3yr Average]],'Need Points'!$S$21:$S$26,1)+1))</f>
        <v>5</v>
      </c>
    </row>
    <row r="607" spans="1:16" x14ac:dyDescent="0.25">
      <c r="A607" t="str">
        <f t="shared" si="40"/>
        <v>622002</v>
      </c>
      <c r="B607" s="68" t="s">
        <v>2681</v>
      </c>
      <c r="C607" s="71" t="s">
        <v>844</v>
      </c>
      <c r="D607" s="69">
        <v>2018</v>
      </c>
      <c r="E607" s="69">
        <v>5</v>
      </c>
      <c r="F607" s="69">
        <v>70</v>
      </c>
      <c r="G607">
        <f>IFERROR(VLOOKUP(_xlfn.NUMBERVALUE($A607),PKRFP1!$A:$I,6,FALSE),"N/A")</f>
        <v>2.4180000000000001</v>
      </c>
      <c r="H607">
        <f>IFERROR(VLOOKUP(_xlfn.NUMBERVALUE($A607),PKRFP1!$A:$I,5,FALSE),"N/A")</f>
        <v>4</v>
      </c>
      <c r="I607">
        <f>IF(AND(ISNUMBER(Points_Table[[#This Row],[May 2019 NRI]]),ISNUMBER(Points_Table[[#This Row],[2008 NRC]]),OR(H607&lt;=4,G607&gt;=$T$17)),1,0)</f>
        <v>1</v>
      </c>
      <c r="J607">
        <f t="shared" si="37"/>
        <v>1</v>
      </c>
      <c r="K607">
        <f t="shared" si="38"/>
        <v>2</v>
      </c>
      <c r="L607" s="90">
        <f>Points_Table[[#This Row],[Ec Dis Points]]+Points_Table[[#This Row],[ELL Points]]</f>
        <v>3</v>
      </c>
      <c r="M607">
        <f>IFERROR(VLOOKUP(_xlfn.NUMBERVALUE($A607),PKRFP1!$A:$L,12,FALSE),"N/A")</f>
        <v>1</v>
      </c>
      <c r="N607" s="88">
        <f t="shared" si="39"/>
        <v>2</v>
      </c>
      <c r="O607" s="94">
        <f>IFERROR(VLOOKUP(_xlfn.NUMBERVALUE($A607),'% Served'!$A:$L,12,FALSE),"N/A")</f>
        <v>1</v>
      </c>
      <c r="P607" s="90">
        <f>INDEX('Need Points'!$T$21:$T$26,IF(Points_Table[[#This Row],[% Served 3yr Average]]="N/A",6,MATCH(Points_Table[[#This Row],[% Served 3yr Average]],'Need Points'!$S$21:$S$26,1)+1))</f>
        <v>5</v>
      </c>
    </row>
    <row r="608" spans="1:16" x14ac:dyDescent="0.25">
      <c r="A608" t="str">
        <f t="shared" si="40"/>
        <v>630101</v>
      </c>
      <c r="B608" s="68" t="s">
        <v>2682</v>
      </c>
      <c r="C608" s="71" t="s">
        <v>1166</v>
      </c>
      <c r="D608" s="69">
        <v>2018</v>
      </c>
      <c r="E608" s="69">
        <v>0</v>
      </c>
      <c r="F608" s="69">
        <v>34</v>
      </c>
      <c r="G608">
        <f>IFERROR(VLOOKUP(_xlfn.NUMBERVALUE($A608),PKRFP1!$A:$I,6,FALSE),"N/A")</f>
        <v>0.17699999999999999</v>
      </c>
      <c r="H608">
        <f>IFERROR(VLOOKUP(_xlfn.NUMBERVALUE($A608),PKRFP1!$A:$I,5,FALSE),"N/A")</f>
        <v>6</v>
      </c>
      <c r="I608">
        <f>IF(AND(ISNUMBER(Points_Table[[#This Row],[May 2019 NRI]]),ISNUMBER(Points_Table[[#This Row],[2008 NRC]]),OR(H608&lt;=4,G608&gt;=$T$17)),1,0)</f>
        <v>0</v>
      </c>
      <c r="J608">
        <f t="shared" si="37"/>
        <v>0</v>
      </c>
      <c r="K608">
        <f t="shared" si="38"/>
        <v>1</v>
      </c>
      <c r="L608" s="90">
        <f>Points_Table[[#This Row],[Ec Dis Points]]+Points_Table[[#This Row],[ELL Points]]</f>
        <v>1</v>
      </c>
      <c r="M608">
        <f>IFERROR(VLOOKUP(_xlfn.NUMBERVALUE($A608),PKRFP1!$A:$L,12,FALSE),"N/A")</f>
        <v>1</v>
      </c>
      <c r="N608" s="88">
        <f t="shared" si="39"/>
        <v>3</v>
      </c>
      <c r="O608" s="94">
        <f>IFERROR(VLOOKUP(_xlfn.NUMBERVALUE($A608),'% Served'!$A:$L,12,FALSE),"N/A")</f>
        <v>1</v>
      </c>
      <c r="P608" s="90">
        <f>INDEX('Need Points'!$T$21:$T$26,IF(Points_Table[[#This Row],[% Served 3yr Average]]="N/A",6,MATCH(Points_Table[[#This Row],[% Served 3yr Average]],'Need Points'!$S$21:$S$26,1)+1))</f>
        <v>5</v>
      </c>
    </row>
    <row r="609" spans="1:16" x14ac:dyDescent="0.25">
      <c r="A609" t="str">
        <f t="shared" si="40"/>
        <v>630202</v>
      </c>
      <c r="B609" s="68" t="s">
        <v>2683</v>
      </c>
      <c r="C609" s="71" t="s">
        <v>1313</v>
      </c>
      <c r="D609" s="69">
        <v>2018</v>
      </c>
      <c r="E609" s="69">
        <v>2</v>
      </c>
      <c r="F609" s="69">
        <v>54</v>
      </c>
      <c r="G609">
        <f>IFERROR(VLOOKUP(_xlfn.NUMBERVALUE($A609),PKRFP1!$A:$I,6,FALSE),"N/A")</f>
        <v>0.72099999999999997</v>
      </c>
      <c r="H609">
        <f>IFERROR(VLOOKUP(_xlfn.NUMBERVALUE($A609),PKRFP1!$A:$I,5,FALSE),"N/A")</f>
        <v>5</v>
      </c>
      <c r="I609">
        <f>IF(AND(ISNUMBER(Points_Table[[#This Row],[May 2019 NRI]]),ISNUMBER(Points_Table[[#This Row],[2008 NRC]]),OR(H609&lt;=4,G609&gt;=$T$17)),1,0)</f>
        <v>0</v>
      </c>
      <c r="J609">
        <f t="shared" si="37"/>
        <v>0</v>
      </c>
      <c r="K609">
        <f t="shared" si="38"/>
        <v>2</v>
      </c>
      <c r="L609" s="90">
        <f>Points_Table[[#This Row],[Ec Dis Points]]+Points_Table[[#This Row],[ELL Points]]</f>
        <v>2</v>
      </c>
      <c r="M609">
        <f>IFERROR(VLOOKUP(_xlfn.NUMBERVALUE($A609),PKRFP1!$A:$L,12,FALSE),"N/A")</f>
        <v>1</v>
      </c>
      <c r="N609" s="88">
        <f t="shared" si="39"/>
        <v>3</v>
      </c>
      <c r="O609" s="94">
        <f>IFERROR(VLOOKUP(_xlfn.NUMBERVALUE($A609),'% Served'!$A:$L,12,FALSE),"N/A")</f>
        <v>1</v>
      </c>
      <c r="P609" s="90">
        <f>INDEX('Need Points'!$T$21:$T$26,IF(Points_Table[[#This Row],[% Served 3yr Average]]="N/A",6,MATCH(Points_Table[[#This Row],[% Served 3yr Average]],'Need Points'!$S$21:$S$26,1)+1))</f>
        <v>5</v>
      </c>
    </row>
    <row r="610" spans="1:16" x14ac:dyDescent="0.25">
      <c r="A610" t="str">
        <f t="shared" si="40"/>
        <v>630300</v>
      </c>
      <c r="B610" s="68" t="s">
        <v>2684</v>
      </c>
      <c r="C610" s="71" t="s">
        <v>878</v>
      </c>
      <c r="D610" s="69">
        <v>2018</v>
      </c>
      <c r="E610" s="69">
        <v>0</v>
      </c>
      <c r="F610" s="69">
        <v>51</v>
      </c>
      <c r="G610">
        <f>IFERROR(VLOOKUP(_xlfn.NUMBERVALUE($A610),PKRFP1!$A:$I,6,FALSE),"N/A")</f>
        <v>0.995</v>
      </c>
      <c r="H610">
        <f>IFERROR(VLOOKUP(_xlfn.NUMBERVALUE($A610),PKRFP1!$A:$I,5,FALSE),"N/A")</f>
        <v>5</v>
      </c>
      <c r="I610">
        <f>IF(AND(ISNUMBER(Points_Table[[#This Row],[May 2019 NRI]]),ISNUMBER(Points_Table[[#This Row],[2008 NRC]]),OR(H610&lt;=4,G610&gt;=$T$17)),1,0)</f>
        <v>1</v>
      </c>
      <c r="J610">
        <f t="shared" si="37"/>
        <v>0</v>
      </c>
      <c r="K610">
        <f t="shared" si="38"/>
        <v>2</v>
      </c>
      <c r="L610" s="90">
        <f>Points_Table[[#This Row],[Ec Dis Points]]+Points_Table[[#This Row],[ELL Points]]</f>
        <v>2</v>
      </c>
      <c r="M610">
        <f>IFERROR(VLOOKUP(_xlfn.NUMBERVALUE($A610),PKRFP1!$A:$L,12,FALSE),"N/A")</f>
        <v>1</v>
      </c>
      <c r="N610" s="88">
        <f t="shared" si="39"/>
        <v>2</v>
      </c>
      <c r="O610" s="94">
        <f>IFERROR(VLOOKUP(_xlfn.NUMBERVALUE($A610),'% Served'!$A:$L,12,FALSE),"N/A")</f>
        <v>1</v>
      </c>
      <c r="P610" s="90">
        <f>INDEX('Need Points'!$T$21:$T$26,IF(Points_Table[[#This Row],[% Served 3yr Average]]="N/A",6,MATCH(Points_Table[[#This Row],[% Served 3yr Average]],'Need Points'!$S$21:$S$26,1)+1))</f>
        <v>5</v>
      </c>
    </row>
    <row r="611" spans="1:16" x14ac:dyDescent="0.25">
      <c r="A611" t="str">
        <f t="shared" si="40"/>
        <v>630601</v>
      </c>
      <c r="B611" s="68" t="s">
        <v>2685</v>
      </c>
      <c r="C611" s="71" t="s">
        <v>923</v>
      </c>
      <c r="D611" s="69">
        <v>2018</v>
      </c>
      <c r="E611" s="69">
        <v>0</v>
      </c>
      <c r="F611" s="69">
        <v>58</v>
      </c>
      <c r="G611">
        <f>IFERROR(VLOOKUP(_xlfn.NUMBERVALUE($A611),PKRFP1!$A:$I,6,FALSE),"N/A")</f>
        <v>1.3520000000000001</v>
      </c>
      <c r="H611">
        <f>IFERROR(VLOOKUP(_xlfn.NUMBERVALUE($A611),PKRFP1!$A:$I,5,FALSE),"N/A")</f>
        <v>5</v>
      </c>
      <c r="I611">
        <f>IF(AND(ISNUMBER(Points_Table[[#This Row],[May 2019 NRI]]),ISNUMBER(Points_Table[[#This Row],[2008 NRC]]),OR(H611&lt;=4,G611&gt;=$T$17)),1,0)</f>
        <v>1</v>
      </c>
      <c r="J611">
        <f t="shared" si="37"/>
        <v>0</v>
      </c>
      <c r="K611">
        <f t="shared" si="38"/>
        <v>2</v>
      </c>
      <c r="L611" s="90">
        <f>Points_Table[[#This Row],[Ec Dis Points]]+Points_Table[[#This Row],[ELL Points]]</f>
        <v>2</v>
      </c>
      <c r="M611">
        <f>IFERROR(VLOOKUP(_xlfn.NUMBERVALUE($A611),PKRFP1!$A:$L,12,FALSE),"N/A")</f>
        <v>0</v>
      </c>
      <c r="N611" s="88">
        <f t="shared" si="39"/>
        <v>1</v>
      </c>
      <c r="O611" s="94" t="str">
        <f>IFERROR(VLOOKUP(_xlfn.NUMBERVALUE($A611),'% Served'!$A:$L,12,FALSE),"N/A")</f>
        <v>N/A</v>
      </c>
      <c r="P611" s="90">
        <f>INDEX('Need Points'!$T$21:$T$26,IF(Points_Table[[#This Row],[% Served 3yr Average]]="N/A",6,MATCH(Points_Table[[#This Row],[% Served 3yr Average]],'Need Points'!$S$21:$S$26,1)+1))</f>
        <v>5</v>
      </c>
    </row>
    <row r="612" spans="1:16" x14ac:dyDescent="0.25">
      <c r="A612" t="str">
        <f t="shared" si="40"/>
        <v>630701</v>
      </c>
      <c r="B612" s="68" t="s">
        <v>2686</v>
      </c>
      <c r="C612" s="71" t="s">
        <v>1261</v>
      </c>
      <c r="D612" s="69">
        <v>2018</v>
      </c>
      <c r="E612" s="69">
        <v>1</v>
      </c>
      <c r="F612" s="69">
        <v>26</v>
      </c>
      <c r="G612">
        <f>IFERROR(VLOOKUP(_xlfn.NUMBERVALUE($A612),PKRFP1!$A:$I,6,FALSE),"N/A")</f>
        <v>0.26400000000000001</v>
      </c>
      <c r="H612">
        <f>IFERROR(VLOOKUP(_xlfn.NUMBERVALUE($A612),PKRFP1!$A:$I,5,FALSE),"N/A")</f>
        <v>5</v>
      </c>
      <c r="I612">
        <f>IF(AND(ISNUMBER(Points_Table[[#This Row],[May 2019 NRI]]),ISNUMBER(Points_Table[[#This Row],[2008 NRC]]),OR(H612&lt;=4,G612&gt;=$T$17)),1,0)</f>
        <v>0</v>
      </c>
      <c r="J612">
        <f t="shared" si="37"/>
        <v>0</v>
      </c>
      <c r="K612">
        <f t="shared" si="38"/>
        <v>1</v>
      </c>
      <c r="L612" s="90">
        <f>Points_Table[[#This Row],[Ec Dis Points]]+Points_Table[[#This Row],[ELL Points]]</f>
        <v>1</v>
      </c>
      <c r="M612">
        <f>IFERROR(VLOOKUP(_xlfn.NUMBERVALUE($A612),PKRFP1!$A:$L,12,FALSE),"N/A")</f>
        <v>0</v>
      </c>
      <c r="N612" s="88">
        <f t="shared" si="39"/>
        <v>3</v>
      </c>
      <c r="O612" s="94" t="str">
        <f>IFERROR(VLOOKUP(_xlfn.NUMBERVALUE($A612),'% Served'!$A:$L,12,FALSE),"N/A")</f>
        <v>N/A</v>
      </c>
      <c r="P612" s="90">
        <f>INDEX('Need Points'!$T$21:$T$26,IF(Points_Table[[#This Row],[% Served 3yr Average]]="N/A",6,MATCH(Points_Table[[#This Row],[% Served 3yr Average]],'Need Points'!$S$21:$S$26,1)+1))</f>
        <v>5</v>
      </c>
    </row>
    <row r="613" spans="1:16" x14ac:dyDescent="0.25">
      <c r="A613" t="str">
        <f t="shared" si="40"/>
        <v>630801</v>
      </c>
      <c r="B613" s="68" t="s">
        <v>2687</v>
      </c>
      <c r="C613" s="71" t="s">
        <v>891</v>
      </c>
      <c r="D613" s="69">
        <v>2018</v>
      </c>
      <c r="E613" s="69">
        <v>0</v>
      </c>
      <c r="F613" s="69">
        <v>57</v>
      </c>
      <c r="G613">
        <f>IFERROR(VLOOKUP(_xlfn.NUMBERVALUE($A613),PKRFP1!$A:$I,6,FALSE),"N/A")</f>
        <v>1.3280000000000001</v>
      </c>
      <c r="H613">
        <f>IFERROR(VLOOKUP(_xlfn.NUMBERVALUE($A613),PKRFP1!$A:$I,5,FALSE),"N/A")</f>
        <v>4</v>
      </c>
      <c r="I613">
        <f>IF(AND(ISNUMBER(Points_Table[[#This Row],[May 2019 NRI]]),ISNUMBER(Points_Table[[#This Row],[2008 NRC]]),OR(H613&lt;=4,G613&gt;=$T$17)),1,0)</f>
        <v>1</v>
      </c>
      <c r="J613">
        <f t="shared" si="37"/>
        <v>0</v>
      </c>
      <c r="K613">
        <f t="shared" si="38"/>
        <v>2</v>
      </c>
      <c r="L613" s="90">
        <f>Points_Table[[#This Row],[Ec Dis Points]]+Points_Table[[#This Row],[ELL Points]]</f>
        <v>2</v>
      </c>
      <c r="M613">
        <f>IFERROR(VLOOKUP(_xlfn.NUMBERVALUE($A613),PKRFP1!$A:$L,12,FALSE),"N/A")</f>
        <v>1</v>
      </c>
      <c r="N613" s="88">
        <f t="shared" si="39"/>
        <v>2</v>
      </c>
      <c r="O613" s="94">
        <f>IFERROR(VLOOKUP(_xlfn.NUMBERVALUE($A613),'% Served'!$A:$L,12,FALSE),"N/A")</f>
        <v>1</v>
      </c>
      <c r="P613" s="90">
        <f>INDEX('Need Points'!$T$21:$T$26,IF(Points_Table[[#This Row],[% Served 3yr Average]]="N/A",6,MATCH(Points_Table[[#This Row],[% Served 3yr Average]],'Need Points'!$S$21:$S$26,1)+1))</f>
        <v>5</v>
      </c>
    </row>
    <row r="614" spans="1:16" x14ac:dyDescent="0.25">
      <c r="A614" t="str">
        <f t="shared" si="40"/>
        <v>630902</v>
      </c>
      <c r="B614" s="68" t="s">
        <v>2688</v>
      </c>
      <c r="C614" s="71" t="s">
        <v>1334</v>
      </c>
      <c r="D614" s="69">
        <v>2018</v>
      </c>
      <c r="E614" s="69">
        <v>0</v>
      </c>
      <c r="F614" s="69">
        <v>36</v>
      </c>
      <c r="G614">
        <f>IFERROR(VLOOKUP(_xlfn.NUMBERVALUE($A614),PKRFP1!$A:$I,6,FALSE),"N/A")</f>
        <v>0.65</v>
      </c>
      <c r="H614">
        <f>IFERROR(VLOOKUP(_xlfn.NUMBERVALUE($A614),PKRFP1!$A:$I,5,FALSE),"N/A")</f>
        <v>5</v>
      </c>
      <c r="I614">
        <f>IF(AND(ISNUMBER(Points_Table[[#This Row],[May 2019 NRI]]),ISNUMBER(Points_Table[[#This Row],[2008 NRC]]),OR(H614&lt;=4,G614&gt;=$T$17)),1,0)</f>
        <v>0</v>
      </c>
      <c r="J614">
        <f t="shared" si="37"/>
        <v>0</v>
      </c>
      <c r="K614">
        <f t="shared" si="38"/>
        <v>1</v>
      </c>
      <c r="L614" s="90">
        <f>Points_Table[[#This Row],[Ec Dis Points]]+Points_Table[[#This Row],[ELL Points]]</f>
        <v>1</v>
      </c>
      <c r="M614">
        <f>IFERROR(VLOOKUP(_xlfn.NUMBERVALUE($A614),PKRFP1!$A:$L,12,FALSE),"N/A")</f>
        <v>0</v>
      </c>
      <c r="N614" s="88">
        <f t="shared" si="39"/>
        <v>3</v>
      </c>
      <c r="O614" s="94" t="str">
        <f>IFERROR(VLOOKUP(_xlfn.NUMBERVALUE($A614),'% Served'!$A:$L,12,FALSE),"N/A")</f>
        <v>N/A</v>
      </c>
      <c r="P614" s="90">
        <f>INDEX('Need Points'!$T$21:$T$26,IF(Points_Table[[#This Row],[% Served 3yr Average]]="N/A",6,MATCH(Points_Table[[#This Row],[% Served 3yr Average]],'Need Points'!$S$21:$S$26,1)+1))</f>
        <v>5</v>
      </c>
    </row>
    <row r="615" spans="1:16" x14ac:dyDescent="0.25">
      <c r="A615" t="str">
        <f t="shared" si="40"/>
        <v>630918</v>
      </c>
      <c r="B615" s="68" t="s">
        <v>2689</v>
      </c>
      <c r="C615" s="71" t="s">
        <v>879</v>
      </c>
      <c r="D615" s="69">
        <v>2018</v>
      </c>
      <c r="E615" s="69">
        <v>0</v>
      </c>
      <c r="F615" s="69">
        <v>71</v>
      </c>
      <c r="G615">
        <f>IFERROR(VLOOKUP(_xlfn.NUMBERVALUE($A615),PKRFP1!$A:$I,6,FALSE),"N/A")</f>
        <v>1.484</v>
      </c>
      <c r="H615">
        <f>IFERROR(VLOOKUP(_xlfn.NUMBERVALUE($A615),PKRFP1!$A:$I,5,FALSE),"N/A")</f>
        <v>3</v>
      </c>
      <c r="I615">
        <f>IF(AND(ISNUMBER(Points_Table[[#This Row],[May 2019 NRI]]),ISNUMBER(Points_Table[[#This Row],[2008 NRC]]),OR(H615&lt;=4,G615&gt;=$T$17)),1,0)</f>
        <v>1</v>
      </c>
      <c r="J615">
        <f t="shared" si="37"/>
        <v>0</v>
      </c>
      <c r="K615">
        <f t="shared" si="38"/>
        <v>2</v>
      </c>
      <c r="L615" s="90">
        <f>Points_Table[[#This Row],[Ec Dis Points]]+Points_Table[[#This Row],[ELL Points]]</f>
        <v>2</v>
      </c>
      <c r="M615">
        <f>IFERROR(VLOOKUP(_xlfn.NUMBERVALUE($A615),PKRFP1!$A:$L,12,FALSE),"N/A")</f>
        <v>0</v>
      </c>
      <c r="N615" s="88">
        <f t="shared" si="39"/>
        <v>1</v>
      </c>
      <c r="O615" s="94" t="str">
        <f>IFERROR(VLOOKUP(_xlfn.NUMBERVALUE($A615),'% Served'!$A:$L,12,FALSE),"N/A")</f>
        <v>N/A</v>
      </c>
      <c r="P615" s="90">
        <f>INDEX('Need Points'!$T$21:$T$26,IF(Points_Table[[#This Row],[% Served 3yr Average]]="N/A",6,MATCH(Points_Table[[#This Row],[% Served 3yr Average]],'Need Points'!$S$21:$S$26,1)+1))</f>
        <v>5</v>
      </c>
    </row>
    <row r="616" spans="1:16" x14ac:dyDescent="0.25">
      <c r="A616" t="str">
        <f t="shared" si="40"/>
        <v>631201</v>
      </c>
      <c r="B616" s="68" t="s">
        <v>2690</v>
      </c>
      <c r="C616" s="71" t="s">
        <v>1112</v>
      </c>
      <c r="D616" s="69">
        <v>2018</v>
      </c>
      <c r="E616" s="69">
        <v>0</v>
      </c>
      <c r="F616" s="69">
        <v>59</v>
      </c>
      <c r="G616">
        <f>IFERROR(VLOOKUP(_xlfn.NUMBERVALUE($A616),PKRFP1!$A:$I,6,FALSE),"N/A")</f>
        <v>2.0470000000000002</v>
      </c>
      <c r="H616">
        <f>IFERROR(VLOOKUP(_xlfn.NUMBERVALUE($A616),PKRFP1!$A:$I,5,FALSE),"N/A")</f>
        <v>5</v>
      </c>
      <c r="I616">
        <f>IF(AND(ISNUMBER(Points_Table[[#This Row],[May 2019 NRI]]),ISNUMBER(Points_Table[[#This Row],[2008 NRC]]),OR(H616&lt;=4,G616&gt;=$T$17)),1,0)</f>
        <v>1</v>
      </c>
      <c r="J616">
        <f t="shared" si="37"/>
        <v>0</v>
      </c>
      <c r="K616">
        <f t="shared" si="38"/>
        <v>2</v>
      </c>
      <c r="L616" s="90">
        <f>Points_Table[[#This Row],[Ec Dis Points]]+Points_Table[[#This Row],[ELL Points]]</f>
        <v>2</v>
      </c>
      <c r="M616">
        <f>IFERROR(VLOOKUP(_xlfn.NUMBERVALUE($A616),PKRFP1!$A:$L,12,FALSE),"N/A")</f>
        <v>1</v>
      </c>
      <c r="N616" s="88">
        <f t="shared" si="39"/>
        <v>2</v>
      </c>
      <c r="O616" s="94">
        <f>IFERROR(VLOOKUP(_xlfn.NUMBERVALUE($A616),'% Served'!$A:$L,12,FALSE),"N/A")</f>
        <v>1</v>
      </c>
      <c r="P616" s="90">
        <f>INDEX('Need Points'!$T$21:$T$26,IF(Points_Table[[#This Row],[% Served 3yr Average]]="N/A",6,MATCH(Points_Table[[#This Row],[% Served 3yr Average]],'Need Points'!$S$21:$S$26,1)+1))</f>
        <v>5</v>
      </c>
    </row>
    <row r="617" spans="1:16" x14ac:dyDescent="0.25">
      <c r="A617" t="str">
        <f t="shared" si="40"/>
        <v>640101</v>
      </c>
      <c r="B617" s="68" t="s">
        <v>2691</v>
      </c>
      <c r="C617" s="71" t="s">
        <v>738</v>
      </c>
      <c r="D617" s="69">
        <v>2018</v>
      </c>
      <c r="E617" s="69">
        <v>0</v>
      </c>
      <c r="F617" s="69">
        <v>47</v>
      </c>
      <c r="G617">
        <f>IFERROR(VLOOKUP(_xlfn.NUMBERVALUE($A617),PKRFP1!$A:$I,6,FALSE),"N/A")</f>
        <v>1.76</v>
      </c>
      <c r="H617">
        <f>IFERROR(VLOOKUP(_xlfn.NUMBERVALUE($A617),PKRFP1!$A:$I,5,FALSE),"N/A")</f>
        <v>5</v>
      </c>
      <c r="I617">
        <f>IF(AND(ISNUMBER(Points_Table[[#This Row],[May 2019 NRI]]),ISNUMBER(Points_Table[[#This Row],[2008 NRC]]),OR(H617&lt;=4,G617&gt;=$T$17)),1,0)</f>
        <v>1</v>
      </c>
      <c r="J617">
        <f t="shared" si="37"/>
        <v>0</v>
      </c>
      <c r="K617">
        <f t="shared" si="38"/>
        <v>1</v>
      </c>
      <c r="L617" s="90">
        <f>Points_Table[[#This Row],[Ec Dis Points]]+Points_Table[[#This Row],[ELL Points]]</f>
        <v>1</v>
      </c>
      <c r="M617">
        <f>IFERROR(VLOOKUP(_xlfn.NUMBERVALUE($A617),PKRFP1!$A:$L,12,FALSE),"N/A")</f>
        <v>0</v>
      </c>
      <c r="N617" s="88">
        <f t="shared" si="39"/>
        <v>1</v>
      </c>
      <c r="O617" s="94" t="str">
        <f>IFERROR(VLOOKUP(_xlfn.NUMBERVALUE($A617),'% Served'!$A:$L,12,FALSE),"N/A")</f>
        <v>N/A</v>
      </c>
      <c r="P617" s="90">
        <f>INDEX('Need Points'!$T$21:$T$26,IF(Points_Table[[#This Row],[% Served 3yr Average]]="N/A",6,MATCH(Points_Table[[#This Row],[% Served 3yr Average]],'Need Points'!$S$21:$S$26,1)+1))</f>
        <v>5</v>
      </c>
    </row>
    <row r="618" spans="1:16" x14ac:dyDescent="0.25">
      <c r="A618" t="str">
        <f t="shared" si="40"/>
        <v>640502</v>
      </c>
      <c r="B618" s="68" t="s">
        <v>2692</v>
      </c>
      <c r="C618" s="71" t="s">
        <v>855</v>
      </c>
      <c r="D618" s="69">
        <v>2018</v>
      </c>
      <c r="E618" s="69">
        <v>1</v>
      </c>
      <c r="F618" s="69">
        <v>54</v>
      </c>
      <c r="G618">
        <f>IFERROR(VLOOKUP(_xlfn.NUMBERVALUE($A618),PKRFP1!$A:$I,6,FALSE),"N/A")</f>
        <v>1.669</v>
      </c>
      <c r="H618">
        <f>IFERROR(VLOOKUP(_xlfn.NUMBERVALUE($A618),PKRFP1!$A:$I,5,FALSE),"N/A")</f>
        <v>5</v>
      </c>
      <c r="I618">
        <f>IF(AND(ISNUMBER(Points_Table[[#This Row],[May 2019 NRI]]),ISNUMBER(Points_Table[[#This Row],[2008 NRC]]),OR(H618&lt;=4,G618&gt;=$T$17)),1,0)</f>
        <v>1</v>
      </c>
      <c r="J618">
        <f t="shared" si="37"/>
        <v>0</v>
      </c>
      <c r="K618">
        <f t="shared" si="38"/>
        <v>2</v>
      </c>
      <c r="L618" s="90">
        <f>Points_Table[[#This Row],[Ec Dis Points]]+Points_Table[[#This Row],[ELL Points]]</f>
        <v>2</v>
      </c>
      <c r="M618">
        <f>IFERROR(VLOOKUP(_xlfn.NUMBERVALUE($A618),PKRFP1!$A:$L,12,FALSE),"N/A")</f>
        <v>1</v>
      </c>
      <c r="N618" s="88">
        <f t="shared" si="39"/>
        <v>2</v>
      </c>
      <c r="O618" s="94">
        <f>IFERROR(VLOOKUP(_xlfn.NUMBERVALUE($A618),'% Served'!$A:$L,12,FALSE),"N/A")</f>
        <v>1</v>
      </c>
      <c r="P618" s="90">
        <f>INDEX('Need Points'!$T$21:$T$26,IF(Points_Table[[#This Row],[% Served 3yr Average]]="N/A",6,MATCH(Points_Table[[#This Row],[% Served 3yr Average]],'Need Points'!$S$21:$S$26,1)+1))</f>
        <v>5</v>
      </c>
    </row>
    <row r="619" spans="1:16" x14ac:dyDescent="0.25">
      <c r="A619" t="str">
        <f t="shared" si="40"/>
        <v>640601</v>
      </c>
      <c r="B619" s="68" t="s">
        <v>2693</v>
      </c>
      <c r="C619" s="71" t="s">
        <v>856</v>
      </c>
      <c r="D619" s="69">
        <v>2018</v>
      </c>
      <c r="E619" s="69">
        <v>0</v>
      </c>
      <c r="F619" s="69">
        <v>55</v>
      </c>
      <c r="G619">
        <f>IFERROR(VLOOKUP(_xlfn.NUMBERVALUE($A619),PKRFP1!$A:$I,6,FALSE),"N/A")</f>
        <v>1.7609999999999999</v>
      </c>
      <c r="H619">
        <f>IFERROR(VLOOKUP(_xlfn.NUMBERVALUE($A619),PKRFP1!$A:$I,5,FALSE),"N/A")</f>
        <v>5</v>
      </c>
      <c r="I619">
        <f>IF(AND(ISNUMBER(Points_Table[[#This Row],[May 2019 NRI]]),ISNUMBER(Points_Table[[#This Row],[2008 NRC]]),OR(H619&lt;=4,G619&gt;=$T$17)),1,0)</f>
        <v>1</v>
      </c>
      <c r="J619">
        <f t="shared" si="37"/>
        <v>0</v>
      </c>
      <c r="K619">
        <f t="shared" si="38"/>
        <v>2</v>
      </c>
      <c r="L619" s="90">
        <f>Points_Table[[#This Row],[Ec Dis Points]]+Points_Table[[#This Row],[ELL Points]]</f>
        <v>2</v>
      </c>
      <c r="M619">
        <f>IFERROR(VLOOKUP(_xlfn.NUMBERVALUE($A619),PKRFP1!$A:$L,12,FALSE),"N/A")</f>
        <v>1</v>
      </c>
      <c r="N619" s="88">
        <f t="shared" si="39"/>
        <v>2</v>
      </c>
      <c r="O619" s="94">
        <f>IFERROR(VLOOKUP(_xlfn.NUMBERVALUE($A619),'% Served'!$A:$L,12,FALSE),"N/A")</f>
        <v>1</v>
      </c>
      <c r="P619" s="90">
        <f>INDEX('Need Points'!$T$21:$T$26,IF(Points_Table[[#This Row],[% Served 3yr Average]]="N/A",6,MATCH(Points_Table[[#This Row],[% Served 3yr Average]],'Need Points'!$S$21:$S$26,1)+1))</f>
        <v>5</v>
      </c>
    </row>
    <row r="620" spans="1:16" x14ac:dyDescent="0.25">
      <c r="A620" t="str">
        <f t="shared" si="40"/>
        <v>640701</v>
      </c>
      <c r="B620" s="68" t="s">
        <v>2694</v>
      </c>
      <c r="C620" s="71" t="s">
        <v>884</v>
      </c>
      <c r="D620" s="69">
        <v>2018</v>
      </c>
      <c r="E620" s="69">
        <v>0</v>
      </c>
      <c r="F620" s="69">
        <v>58</v>
      </c>
      <c r="G620">
        <f>IFERROR(VLOOKUP(_xlfn.NUMBERVALUE($A620),PKRFP1!$A:$I,6,FALSE),"N/A")</f>
        <v>2.4020000000000001</v>
      </c>
      <c r="H620">
        <f>IFERROR(VLOOKUP(_xlfn.NUMBERVALUE($A620),PKRFP1!$A:$I,5,FALSE),"N/A")</f>
        <v>4</v>
      </c>
      <c r="I620">
        <f>IF(AND(ISNUMBER(Points_Table[[#This Row],[May 2019 NRI]]),ISNUMBER(Points_Table[[#This Row],[2008 NRC]]),OR(H620&lt;=4,G620&gt;=$T$17)),1,0)</f>
        <v>1</v>
      </c>
      <c r="J620">
        <f t="shared" si="37"/>
        <v>0</v>
      </c>
      <c r="K620">
        <f t="shared" si="38"/>
        <v>2</v>
      </c>
      <c r="L620" s="90">
        <f>Points_Table[[#This Row],[Ec Dis Points]]+Points_Table[[#This Row],[ELL Points]]</f>
        <v>2</v>
      </c>
      <c r="M620">
        <f>IFERROR(VLOOKUP(_xlfn.NUMBERVALUE($A620),PKRFP1!$A:$L,12,FALSE),"N/A")</f>
        <v>1</v>
      </c>
      <c r="N620" s="88">
        <f t="shared" si="39"/>
        <v>2</v>
      </c>
      <c r="O620" s="94">
        <f>IFERROR(VLOOKUP(_xlfn.NUMBERVALUE($A620),'% Served'!$A:$L,12,FALSE),"N/A")</f>
        <v>1</v>
      </c>
      <c r="P620" s="90">
        <f>INDEX('Need Points'!$T$21:$T$26,IF(Points_Table[[#This Row],[% Served 3yr Average]]="N/A",6,MATCH(Points_Table[[#This Row],[% Served 3yr Average]],'Need Points'!$S$21:$S$26,1)+1))</f>
        <v>5</v>
      </c>
    </row>
    <row r="621" spans="1:16" x14ac:dyDescent="0.25">
      <c r="A621" t="str">
        <f t="shared" si="40"/>
        <v>640801</v>
      </c>
      <c r="B621" s="68" t="s">
        <v>2695</v>
      </c>
      <c r="C621" s="71" t="s">
        <v>889</v>
      </c>
      <c r="D621" s="69">
        <v>2018</v>
      </c>
      <c r="E621" s="69">
        <v>0</v>
      </c>
      <c r="F621" s="69">
        <v>33</v>
      </c>
      <c r="G621">
        <f>IFERROR(VLOOKUP(_xlfn.NUMBERVALUE($A621),PKRFP1!$A:$I,6,FALSE),"N/A")</f>
        <v>1.304</v>
      </c>
      <c r="H621">
        <f>IFERROR(VLOOKUP(_xlfn.NUMBERVALUE($A621),PKRFP1!$A:$I,5,FALSE),"N/A")</f>
        <v>5</v>
      </c>
      <c r="I621">
        <f>IF(AND(ISNUMBER(Points_Table[[#This Row],[May 2019 NRI]]),ISNUMBER(Points_Table[[#This Row],[2008 NRC]]),OR(H621&lt;=4,G621&gt;=$T$17)),1,0)</f>
        <v>1</v>
      </c>
      <c r="J621">
        <f t="shared" si="37"/>
        <v>0</v>
      </c>
      <c r="K621">
        <f t="shared" si="38"/>
        <v>1</v>
      </c>
      <c r="L621" s="90">
        <f>Points_Table[[#This Row],[Ec Dis Points]]+Points_Table[[#This Row],[ELL Points]]</f>
        <v>1</v>
      </c>
      <c r="M621">
        <f>IFERROR(VLOOKUP(_xlfn.NUMBERVALUE($A621),PKRFP1!$A:$L,12,FALSE),"N/A")</f>
        <v>0</v>
      </c>
      <c r="N621" s="88">
        <f t="shared" si="39"/>
        <v>1</v>
      </c>
      <c r="O621" s="94" t="str">
        <f>IFERROR(VLOOKUP(_xlfn.NUMBERVALUE($A621),'% Served'!$A:$L,12,FALSE),"N/A")</f>
        <v>N/A</v>
      </c>
      <c r="P621" s="90">
        <f>INDEX('Need Points'!$T$21:$T$26,IF(Points_Table[[#This Row],[% Served 3yr Average]]="N/A",6,MATCH(Points_Table[[#This Row],[% Served 3yr Average]],'Need Points'!$S$21:$S$26,1)+1))</f>
        <v>5</v>
      </c>
    </row>
    <row r="622" spans="1:16" x14ac:dyDescent="0.25">
      <c r="A622" t="str">
        <f t="shared" si="40"/>
        <v>641001</v>
      </c>
      <c r="B622" s="68" t="s">
        <v>2696</v>
      </c>
      <c r="C622" s="71" t="s">
        <v>899</v>
      </c>
      <c r="D622" s="69">
        <v>2018</v>
      </c>
      <c r="E622" s="69">
        <v>0</v>
      </c>
      <c r="F622" s="69">
        <v>50</v>
      </c>
      <c r="G622">
        <f>IFERROR(VLOOKUP(_xlfn.NUMBERVALUE($A622),PKRFP1!$A:$I,6,FALSE),"N/A")</f>
        <v>2.2360000000000002</v>
      </c>
      <c r="H622">
        <f>IFERROR(VLOOKUP(_xlfn.NUMBERVALUE($A622),PKRFP1!$A:$I,5,FALSE),"N/A")</f>
        <v>5</v>
      </c>
      <c r="I622">
        <f>IF(AND(ISNUMBER(Points_Table[[#This Row],[May 2019 NRI]]),ISNUMBER(Points_Table[[#This Row],[2008 NRC]]),OR(H622&lt;=4,G622&gt;=$T$17)),1,0)</f>
        <v>1</v>
      </c>
      <c r="J622">
        <f t="shared" si="37"/>
        <v>0</v>
      </c>
      <c r="K622">
        <f t="shared" si="38"/>
        <v>2</v>
      </c>
      <c r="L622" s="90">
        <f>Points_Table[[#This Row],[Ec Dis Points]]+Points_Table[[#This Row],[ELL Points]]</f>
        <v>2</v>
      </c>
      <c r="M622">
        <f>IFERROR(VLOOKUP(_xlfn.NUMBERVALUE($A622),PKRFP1!$A:$L,12,FALSE),"N/A")</f>
        <v>1</v>
      </c>
      <c r="N622" s="88">
        <f t="shared" si="39"/>
        <v>2</v>
      </c>
      <c r="O622" s="94">
        <f>IFERROR(VLOOKUP(_xlfn.NUMBERVALUE($A622),'% Served'!$A:$L,12,FALSE),"N/A")</f>
        <v>1</v>
      </c>
      <c r="P622" s="90">
        <f>INDEX('Need Points'!$T$21:$T$26,IF(Points_Table[[#This Row],[% Served 3yr Average]]="N/A",6,MATCH(Points_Table[[#This Row],[% Served 3yr Average]],'Need Points'!$S$21:$S$26,1)+1))</f>
        <v>5</v>
      </c>
    </row>
    <row r="623" spans="1:16" x14ac:dyDescent="0.25">
      <c r="A623" t="str">
        <f t="shared" si="40"/>
        <v>641301</v>
      </c>
      <c r="B623" s="68" t="s">
        <v>2697</v>
      </c>
      <c r="C623" s="71" t="s">
        <v>916</v>
      </c>
      <c r="D623" s="69">
        <v>2018</v>
      </c>
      <c r="E623" s="69">
        <v>0</v>
      </c>
      <c r="F623" s="69">
        <v>53</v>
      </c>
      <c r="G623">
        <f>IFERROR(VLOOKUP(_xlfn.NUMBERVALUE($A623),PKRFP1!$A:$I,6,FALSE),"N/A")</f>
        <v>1.9350000000000001</v>
      </c>
      <c r="H623">
        <f>IFERROR(VLOOKUP(_xlfn.NUMBERVALUE($A623),PKRFP1!$A:$I,5,FALSE),"N/A")</f>
        <v>4</v>
      </c>
      <c r="I623">
        <f>IF(AND(ISNUMBER(Points_Table[[#This Row],[May 2019 NRI]]),ISNUMBER(Points_Table[[#This Row],[2008 NRC]]),OR(H623&lt;=4,G623&gt;=$T$17)),1,0)</f>
        <v>1</v>
      </c>
      <c r="J623">
        <f t="shared" si="37"/>
        <v>0</v>
      </c>
      <c r="K623">
        <f t="shared" si="38"/>
        <v>2</v>
      </c>
      <c r="L623" s="90">
        <f>Points_Table[[#This Row],[Ec Dis Points]]+Points_Table[[#This Row],[ELL Points]]</f>
        <v>2</v>
      </c>
      <c r="M623">
        <f>IFERROR(VLOOKUP(_xlfn.NUMBERVALUE($A623),PKRFP1!$A:$L,12,FALSE),"N/A")</f>
        <v>1</v>
      </c>
      <c r="N623" s="88">
        <f t="shared" si="39"/>
        <v>2</v>
      </c>
      <c r="O623" s="94">
        <f>IFERROR(VLOOKUP(_xlfn.NUMBERVALUE($A623),'% Served'!$A:$L,12,FALSE),"N/A")</f>
        <v>1</v>
      </c>
      <c r="P623" s="90">
        <f>INDEX('Need Points'!$T$21:$T$26,IF(Points_Table[[#This Row],[% Served 3yr Average]]="N/A",6,MATCH(Points_Table[[#This Row],[% Served 3yr Average]],'Need Points'!$S$21:$S$26,1)+1))</f>
        <v>5</v>
      </c>
    </row>
    <row r="624" spans="1:16" x14ac:dyDescent="0.25">
      <c r="A624" t="str">
        <f t="shared" si="40"/>
        <v>641401</v>
      </c>
      <c r="B624" s="68" t="s">
        <v>2698</v>
      </c>
      <c r="C624" s="71" t="s">
        <v>1037</v>
      </c>
      <c r="D624" s="69">
        <v>2018</v>
      </c>
      <c r="E624" s="69">
        <v>0</v>
      </c>
      <c r="F624" s="69">
        <v>56</v>
      </c>
      <c r="G624">
        <f>IFERROR(VLOOKUP(_xlfn.NUMBERVALUE($A624),PKRFP1!$A:$I,6,FALSE),"N/A")</f>
        <v>0.23599999999999999</v>
      </c>
      <c r="H624">
        <f>IFERROR(VLOOKUP(_xlfn.NUMBERVALUE($A624),PKRFP1!$A:$I,5,FALSE),"N/A")</f>
        <v>4</v>
      </c>
      <c r="I624">
        <f>IF(AND(ISNUMBER(Points_Table[[#This Row],[May 2019 NRI]]),ISNUMBER(Points_Table[[#This Row],[2008 NRC]]),OR(H624&lt;=4,G624&gt;=$T$17)),1,0)</f>
        <v>1</v>
      </c>
      <c r="J624">
        <f t="shared" si="37"/>
        <v>0</v>
      </c>
      <c r="K624">
        <f t="shared" si="38"/>
        <v>2</v>
      </c>
      <c r="L624" s="90">
        <f>Points_Table[[#This Row],[Ec Dis Points]]+Points_Table[[#This Row],[ELL Points]]</f>
        <v>2</v>
      </c>
      <c r="M624">
        <f>IFERROR(VLOOKUP(_xlfn.NUMBERVALUE($A624),PKRFP1!$A:$L,12,FALSE),"N/A")</f>
        <v>0</v>
      </c>
      <c r="N624" s="88">
        <f t="shared" si="39"/>
        <v>1</v>
      </c>
      <c r="O624" s="94" t="str">
        <f>IFERROR(VLOOKUP(_xlfn.NUMBERVALUE($A624),'% Served'!$A:$L,12,FALSE),"N/A")</f>
        <v>N/A</v>
      </c>
      <c r="P624" s="90">
        <f>INDEX('Need Points'!$T$21:$T$26,IF(Points_Table[[#This Row],[% Served 3yr Average]]="N/A",6,MATCH(Points_Table[[#This Row],[% Served 3yr Average]],'Need Points'!$S$21:$S$26,1)+1))</f>
        <v>5</v>
      </c>
    </row>
    <row r="625" spans="1:16" x14ac:dyDescent="0.25">
      <c r="A625" t="str">
        <f t="shared" si="40"/>
        <v>641501</v>
      </c>
      <c r="B625" s="68" t="s">
        <v>2699</v>
      </c>
      <c r="C625" s="71" t="s">
        <v>1057</v>
      </c>
      <c r="D625" s="69">
        <v>2018</v>
      </c>
      <c r="E625" s="69">
        <v>1</v>
      </c>
      <c r="F625" s="69">
        <v>54</v>
      </c>
      <c r="G625">
        <f>IFERROR(VLOOKUP(_xlfn.NUMBERVALUE($A625),PKRFP1!$A:$I,6,FALSE),"N/A")</f>
        <v>2.238</v>
      </c>
      <c r="H625">
        <f>IFERROR(VLOOKUP(_xlfn.NUMBERVALUE($A625),PKRFP1!$A:$I,5,FALSE),"N/A")</f>
        <v>5</v>
      </c>
      <c r="I625">
        <f>IF(AND(ISNUMBER(Points_Table[[#This Row],[May 2019 NRI]]),ISNUMBER(Points_Table[[#This Row],[2008 NRC]]),OR(H625&lt;=4,G625&gt;=$T$17)),1,0)</f>
        <v>1</v>
      </c>
      <c r="J625">
        <f t="shared" si="37"/>
        <v>0</v>
      </c>
      <c r="K625">
        <f t="shared" si="38"/>
        <v>2</v>
      </c>
      <c r="L625" s="90">
        <f>Points_Table[[#This Row],[Ec Dis Points]]+Points_Table[[#This Row],[ELL Points]]</f>
        <v>2</v>
      </c>
      <c r="M625">
        <f>IFERROR(VLOOKUP(_xlfn.NUMBERVALUE($A625),PKRFP1!$A:$L,12,FALSE),"N/A")</f>
        <v>0</v>
      </c>
      <c r="N625" s="88">
        <f t="shared" si="39"/>
        <v>1</v>
      </c>
      <c r="O625" s="94" t="str">
        <f>IFERROR(VLOOKUP(_xlfn.NUMBERVALUE($A625),'% Served'!$A:$L,12,FALSE),"N/A")</f>
        <v>N/A</v>
      </c>
      <c r="P625" s="90">
        <f>INDEX('Need Points'!$T$21:$T$26,IF(Points_Table[[#This Row],[% Served 3yr Average]]="N/A",6,MATCH(Points_Table[[#This Row],[% Served 3yr Average]],'Need Points'!$S$21:$S$26,1)+1))</f>
        <v>5</v>
      </c>
    </row>
    <row r="626" spans="1:16" x14ac:dyDescent="0.25">
      <c r="A626" t="str">
        <f t="shared" si="40"/>
        <v>641610</v>
      </c>
      <c r="B626" s="68" t="s">
        <v>2700</v>
      </c>
      <c r="C626" s="71" t="s">
        <v>773</v>
      </c>
      <c r="D626" s="69">
        <v>2018</v>
      </c>
      <c r="E626" s="69">
        <v>1</v>
      </c>
      <c r="F626" s="69">
        <v>39</v>
      </c>
      <c r="G626">
        <f>IFERROR(VLOOKUP(_xlfn.NUMBERVALUE($A626),PKRFP1!$A:$I,6,FALSE),"N/A")</f>
        <v>1.6619999999999999</v>
      </c>
      <c r="H626">
        <f>IFERROR(VLOOKUP(_xlfn.NUMBERVALUE($A626),PKRFP1!$A:$I,5,FALSE),"N/A")</f>
        <v>5</v>
      </c>
      <c r="I626">
        <f>IF(AND(ISNUMBER(Points_Table[[#This Row],[May 2019 NRI]]),ISNUMBER(Points_Table[[#This Row],[2008 NRC]]),OR(H626&lt;=4,G626&gt;=$T$17)),1,0)</f>
        <v>1</v>
      </c>
      <c r="J626">
        <f t="shared" si="37"/>
        <v>0</v>
      </c>
      <c r="K626">
        <f t="shared" si="38"/>
        <v>1</v>
      </c>
      <c r="L626" s="90">
        <f>Points_Table[[#This Row],[Ec Dis Points]]+Points_Table[[#This Row],[ELL Points]]</f>
        <v>1</v>
      </c>
      <c r="M626">
        <f>IFERROR(VLOOKUP(_xlfn.NUMBERVALUE($A626),PKRFP1!$A:$L,12,FALSE),"N/A")</f>
        <v>1</v>
      </c>
      <c r="N626" s="88">
        <f t="shared" si="39"/>
        <v>2</v>
      </c>
      <c r="O626" s="94">
        <f>IFERROR(VLOOKUP(_xlfn.NUMBERVALUE($A626),'% Served'!$A:$L,12,FALSE),"N/A")</f>
        <v>1</v>
      </c>
      <c r="P626" s="90">
        <f>INDEX('Need Points'!$T$21:$T$26,IF(Points_Table[[#This Row],[% Served 3yr Average]]="N/A",6,MATCH(Points_Table[[#This Row],[% Served 3yr Average]],'Need Points'!$S$21:$S$26,1)+1))</f>
        <v>5</v>
      </c>
    </row>
    <row r="627" spans="1:16" x14ac:dyDescent="0.25">
      <c r="A627" t="str">
        <f t="shared" si="40"/>
        <v>641701</v>
      </c>
      <c r="B627" s="68" t="s">
        <v>2701</v>
      </c>
      <c r="C627" s="71" t="s">
        <v>1131</v>
      </c>
      <c r="D627" s="69">
        <v>2018</v>
      </c>
      <c r="E627" s="69">
        <v>0</v>
      </c>
      <c r="F627" s="69">
        <v>64</v>
      </c>
      <c r="G627">
        <f>IFERROR(VLOOKUP(_xlfn.NUMBERVALUE($A627),PKRFP1!$A:$I,6,FALSE),"N/A")</f>
        <v>2.4969999999999999</v>
      </c>
      <c r="H627">
        <f>IFERROR(VLOOKUP(_xlfn.NUMBERVALUE($A627),PKRFP1!$A:$I,5,FALSE),"N/A")</f>
        <v>4</v>
      </c>
      <c r="I627">
        <f>IF(AND(ISNUMBER(Points_Table[[#This Row],[May 2019 NRI]]),ISNUMBER(Points_Table[[#This Row],[2008 NRC]]),OR(H627&lt;=4,G627&gt;=$T$17)),1,0)</f>
        <v>1</v>
      </c>
      <c r="J627">
        <f t="shared" si="37"/>
        <v>0</v>
      </c>
      <c r="K627">
        <f t="shared" si="38"/>
        <v>2</v>
      </c>
      <c r="L627" s="90">
        <f>Points_Table[[#This Row],[Ec Dis Points]]+Points_Table[[#This Row],[ELL Points]]</f>
        <v>2</v>
      </c>
      <c r="M627">
        <f>IFERROR(VLOOKUP(_xlfn.NUMBERVALUE($A627),PKRFP1!$A:$L,12,FALSE),"N/A")</f>
        <v>1</v>
      </c>
      <c r="N627" s="88">
        <f t="shared" si="39"/>
        <v>2</v>
      </c>
      <c r="O627" s="94">
        <f>IFERROR(VLOOKUP(_xlfn.NUMBERVALUE($A627),'% Served'!$A:$L,12,FALSE),"N/A")</f>
        <v>1</v>
      </c>
      <c r="P627" s="90">
        <f>INDEX('Need Points'!$T$21:$T$26,IF(Points_Table[[#This Row],[% Served 3yr Average]]="N/A",6,MATCH(Points_Table[[#This Row],[% Served 3yr Average]],'Need Points'!$S$21:$S$26,1)+1))</f>
        <v>5</v>
      </c>
    </row>
    <row r="628" spans="1:16" x14ac:dyDescent="0.25">
      <c r="A628" t="str">
        <f t="shared" si="40"/>
        <v>650101</v>
      </c>
      <c r="B628" s="68" t="s">
        <v>2702</v>
      </c>
      <c r="C628" s="71" t="s">
        <v>981</v>
      </c>
      <c r="D628" s="69">
        <v>2018</v>
      </c>
      <c r="E628" s="69">
        <v>1</v>
      </c>
      <c r="F628" s="69">
        <v>61</v>
      </c>
      <c r="G628">
        <f>IFERROR(VLOOKUP(_xlfn.NUMBERVALUE($A628),PKRFP1!$A:$I,6,FALSE),"N/A")</f>
        <v>2.411</v>
      </c>
      <c r="H628">
        <f>IFERROR(VLOOKUP(_xlfn.NUMBERVALUE($A628),PKRFP1!$A:$I,5,FALSE),"N/A")</f>
        <v>4</v>
      </c>
      <c r="I628">
        <f>IF(AND(ISNUMBER(Points_Table[[#This Row],[May 2019 NRI]]),ISNUMBER(Points_Table[[#This Row],[2008 NRC]]),OR(H628&lt;=4,G628&gt;=$T$17)),1,0)</f>
        <v>1</v>
      </c>
      <c r="J628">
        <f t="shared" si="37"/>
        <v>0</v>
      </c>
      <c r="K628">
        <f t="shared" si="38"/>
        <v>2</v>
      </c>
      <c r="L628" s="90">
        <f>Points_Table[[#This Row],[Ec Dis Points]]+Points_Table[[#This Row],[ELL Points]]</f>
        <v>2</v>
      </c>
      <c r="M628">
        <f>IFERROR(VLOOKUP(_xlfn.NUMBERVALUE($A628),PKRFP1!$A:$L,12,FALSE),"N/A")</f>
        <v>1</v>
      </c>
      <c r="N628" s="88">
        <f t="shared" si="39"/>
        <v>2</v>
      </c>
      <c r="O628" s="94">
        <f>IFERROR(VLOOKUP(_xlfn.NUMBERVALUE($A628),'% Served'!$A:$L,12,FALSE),"N/A")</f>
        <v>1</v>
      </c>
      <c r="P628" s="90">
        <f>INDEX('Need Points'!$T$21:$T$26,IF(Points_Table[[#This Row],[% Served 3yr Average]]="N/A",6,MATCH(Points_Table[[#This Row],[% Served 3yr Average]],'Need Points'!$S$21:$S$26,1)+1))</f>
        <v>5</v>
      </c>
    </row>
    <row r="629" spans="1:16" x14ac:dyDescent="0.25">
      <c r="A629" t="str">
        <f t="shared" si="40"/>
        <v>650301</v>
      </c>
      <c r="B629" s="68" t="s">
        <v>2703</v>
      </c>
      <c r="C629" s="71" t="s">
        <v>806</v>
      </c>
      <c r="D629" s="69">
        <v>2018</v>
      </c>
      <c r="E629" s="69">
        <v>1</v>
      </c>
      <c r="F629" s="69">
        <v>57</v>
      </c>
      <c r="G629">
        <f>IFERROR(VLOOKUP(_xlfn.NUMBERVALUE($A629),PKRFP1!$A:$I,6,FALSE),"N/A")</f>
        <v>3.407</v>
      </c>
      <c r="H629">
        <f>IFERROR(VLOOKUP(_xlfn.NUMBERVALUE($A629),PKRFP1!$A:$I,5,FALSE),"N/A")</f>
        <v>4</v>
      </c>
      <c r="I629">
        <f>IF(AND(ISNUMBER(Points_Table[[#This Row],[May 2019 NRI]]),ISNUMBER(Points_Table[[#This Row],[2008 NRC]]),OR(H629&lt;=4,G629&gt;=$T$17)),1,0)</f>
        <v>1</v>
      </c>
      <c r="J629">
        <f t="shared" si="37"/>
        <v>0</v>
      </c>
      <c r="K629">
        <f t="shared" si="38"/>
        <v>2</v>
      </c>
      <c r="L629" s="90">
        <f>Points_Table[[#This Row],[Ec Dis Points]]+Points_Table[[#This Row],[ELL Points]]</f>
        <v>2</v>
      </c>
      <c r="M629">
        <f>IFERROR(VLOOKUP(_xlfn.NUMBERVALUE($A629),PKRFP1!$A:$L,12,FALSE),"N/A")</f>
        <v>1</v>
      </c>
      <c r="N629" s="88">
        <f t="shared" si="39"/>
        <v>2</v>
      </c>
      <c r="O629" s="94">
        <f>IFERROR(VLOOKUP(_xlfn.NUMBERVALUE($A629),'% Served'!$A:$L,12,FALSE),"N/A")</f>
        <v>1</v>
      </c>
      <c r="P629" s="90">
        <f>INDEX('Need Points'!$T$21:$T$26,IF(Points_Table[[#This Row],[% Served 3yr Average]]="N/A",6,MATCH(Points_Table[[#This Row],[% Served 3yr Average]],'Need Points'!$S$21:$S$26,1)+1))</f>
        <v>5</v>
      </c>
    </row>
    <row r="630" spans="1:16" x14ac:dyDescent="0.25">
      <c r="A630" t="str">
        <f t="shared" si="40"/>
        <v>650501</v>
      </c>
      <c r="B630" s="68" t="s">
        <v>2704</v>
      </c>
      <c r="C630" s="71" t="s">
        <v>951</v>
      </c>
      <c r="D630" s="69">
        <v>2018</v>
      </c>
      <c r="E630" s="69">
        <v>1</v>
      </c>
      <c r="F630" s="69">
        <v>64</v>
      </c>
      <c r="G630">
        <f>IFERROR(VLOOKUP(_xlfn.NUMBERVALUE($A630),PKRFP1!$A:$I,6,FALSE),"N/A")</f>
        <v>3.1539999999999999</v>
      </c>
      <c r="H630">
        <f>IFERROR(VLOOKUP(_xlfn.NUMBERVALUE($A630),PKRFP1!$A:$I,5,FALSE),"N/A")</f>
        <v>4</v>
      </c>
      <c r="I630">
        <f>IF(AND(ISNUMBER(Points_Table[[#This Row],[May 2019 NRI]]),ISNUMBER(Points_Table[[#This Row],[2008 NRC]]),OR(H630&lt;=4,G630&gt;=$T$17)),1,0)</f>
        <v>1</v>
      </c>
      <c r="J630">
        <f t="shared" si="37"/>
        <v>0</v>
      </c>
      <c r="K630">
        <f t="shared" si="38"/>
        <v>2</v>
      </c>
      <c r="L630" s="90">
        <f>Points_Table[[#This Row],[Ec Dis Points]]+Points_Table[[#This Row],[ELL Points]]</f>
        <v>2</v>
      </c>
      <c r="M630">
        <f>IFERROR(VLOOKUP(_xlfn.NUMBERVALUE($A630),PKRFP1!$A:$L,12,FALSE),"N/A")</f>
        <v>1</v>
      </c>
      <c r="N630" s="88">
        <f t="shared" si="39"/>
        <v>2</v>
      </c>
      <c r="O630" s="94">
        <f>IFERROR(VLOOKUP(_xlfn.NUMBERVALUE($A630),'% Served'!$A:$L,12,FALSE),"N/A")</f>
        <v>1</v>
      </c>
      <c r="P630" s="90">
        <f>INDEX('Need Points'!$T$21:$T$26,IF(Points_Table[[#This Row],[% Served 3yr Average]]="N/A",6,MATCH(Points_Table[[#This Row],[% Served 3yr Average]],'Need Points'!$S$21:$S$26,1)+1))</f>
        <v>5</v>
      </c>
    </row>
    <row r="631" spans="1:16" x14ac:dyDescent="0.25">
      <c r="A631" t="str">
        <f t="shared" si="40"/>
        <v>650701</v>
      </c>
      <c r="B631" s="68" t="s">
        <v>2705</v>
      </c>
      <c r="C631" s="71" t="s">
        <v>959</v>
      </c>
      <c r="D631" s="69">
        <v>2018</v>
      </c>
      <c r="E631" s="69">
        <v>1</v>
      </c>
      <c r="F631" s="69">
        <v>47</v>
      </c>
      <c r="G631">
        <f>IFERROR(VLOOKUP(_xlfn.NUMBERVALUE($A631),PKRFP1!$A:$I,6,FALSE),"N/A")</f>
        <v>1.6970000000000001</v>
      </c>
      <c r="H631">
        <f>IFERROR(VLOOKUP(_xlfn.NUMBERVALUE($A631),PKRFP1!$A:$I,5,FALSE),"N/A")</f>
        <v>5</v>
      </c>
      <c r="I631">
        <f>IF(AND(ISNUMBER(Points_Table[[#This Row],[May 2019 NRI]]),ISNUMBER(Points_Table[[#This Row],[2008 NRC]]),OR(H631&lt;=4,G631&gt;=$T$17)),1,0)</f>
        <v>1</v>
      </c>
      <c r="J631">
        <f t="shared" si="37"/>
        <v>0</v>
      </c>
      <c r="K631">
        <f t="shared" si="38"/>
        <v>1</v>
      </c>
      <c r="L631" s="90">
        <f>Points_Table[[#This Row],[Ec Dis Points]]+Points_Table[[#This Row],[ELL Points]]</f>
        <v>1</v>
      </c>
      <c r="M631">
        <f>IFERROR(VLOOKUP(_xlfn.NUMBERVALUE($A631),PKRFP1!$A:$L,12,FALSE),"N/A")</f>
        <v>1</v>
      </c>
      <c r="N631" s="88">
        <f t="shared" si="39"/>
        <v>2</v>
      </c>
      <c r="O631" s="94">
        <f>IFERROR(VLOOKUP(_xlfn.NUMBERVALUE($A631),'% Served'!$A:$L,12,FALSE),"N/A")</f>
        <v>1</v>
      </c>
      <c r="P631" s="90">
        <f>INDEX('Need Points'!$T$21:$T$26,IF(Points_Table[[#This Row],[% Served 3yr Average]]="N/A",6,MATCH(Points_Table[[#This Row],[% Served 3yr Average]],'Need Points'!$S$21:$S$26,1)+1))</f>
        <v>5</v>
      </c>
    </row>
    <row r="632" spans="1:16" x14ac:dyDescent="0.25">
      <c r="A632" t="str">
        <f t="shared" si="40"/>
        <v>650801</v>
      </c>
      <c r="B632" s="68" t="s">
        <v>2706</v>
      </c>
      <c r="C632" s="71" t="s">
        <v>1397</v>
      </c>
      <c r="D632" s="69">
        <v>2018</v>
      </c>
      <c r="E632" s="69">
        <v>1</v>
      </c>
      <c r="F632" s="69">
        <v>34</v>
      </c>
      <c r="G632">
        <f>IFERROR(VLOOKUP(_xlfn.NUMBERVALUE($A632),PKRFP1!$A:$I,6,FALSE),"N/A")</f>
        <v>0.56899999999999995</v>
      </c>
      <c r="H632">
        <f>IFERROR(VLOOKUP(_xlfn.NUMBERVALUE($A632),PKRFP1!$A:$I,5,FALSE),"N/A")</f>
        <v>5</v>
      </c>
      <c r="I632">
        <f>IF(AND(ISNUMBER(Points_Table[[#This Row],[May 2019 NRI]]),ISNUMBER(Points_Table[[#This Row],[2008 NRC]]),OR(H632&lt;=4,G632&gt;=$T$17)),1,0)</f>
        <v>0</v>
      </c>
      <c r="J632">
        <f t="shared" si="37"/>
        <v>0</v>
      </c>
      <c r="K632">
        <f t="shared" si="38"/>
        <v>1</v>
      </c>
      <c r="L632" s="90">
        <f>Points_Table[[#This Row],[Ec Dis Points]]+Points_Table[[#This Row],[ELL Points]]</f>
        <v>1</v>
      </c>
      <c r="M632">
        <f>IFERROR(VLOOKUP(_xlfn.NUMBERVALUE($A632),PKRFP1!$A:$L,12,FALSE),"N/A")</f>
        <v>1</v>
      </c>
      <c r="N632" s="88">
        <f t="shared" si="39"/>
        <v>3</v>
      </c>
      <c r="O632" s="94">
        <f>IFERROR(VLOOKUP(_xlfn.NUMBERVALUE($A632),'% Served'!$A:$L,12,FALSE),"N/A")</f>
        <v>1</v>
      </c>
      <c r="P632" s="90">
        <f>INDEX('Need Points'!$T$21:$T$26,IF(Points_Table[[#This Row],[% Served 3yr Average]]="N/A",6,MATCH(Points_Table[[#This Row],[% Served 3yr Average]],'Need Points'!$S$21:$S$26,1)+1))</f>
        <v>5</v>
      </c>
    </row>
    <row r="633" spans="1:16" x14ac:dyDescent="0.25">
      <c r="A633" t="str">
        <f t="shared" si="40"/>
        <v>650901</v>
      </c>
      <c r="B633" s="68" t="s">
        <v>2707</v>
      </c>
      <c r="C633" s="71" t="s">
        <v>1013</v>
      </c>
      <c r="D633" s="69">
        <v>2018</v>
      </c>
      <c r="E633" s="69">
        <v>0</v>
      </c>
      <c r="F633" s="69">
        <v>43</v>
      </c>
      <c r="G633">
        <f>IFERROR(VLOOKUP(_xlfn.NUMBERVALUE($A633),PKRFP1!$A:$I,6,FALSE),"N/A")</f>
        <v>1.0820000000000001</v>
      </c>
      <c r="H633">
        <f>IFERROR(VLOOKUP(_xlfn.NUMBERVALUE($A633),PKRFP1!$A:$I,5,FALSE),"N/A")</f>
        <v>5</v>
      </c>
      <c r="I633">
        <f>IF(AND(ISNUMBER(Points_Table[[#This Row],[May 2019 NRI]]),ISNUMBER(Points_Table[[#This Row],[2008 NRC]]),OR(H633&lt;=4,G633&gt;=$T$17)),1,0)</f>
        <v>1</v>
      </c>
      <c r="J633">
        <f t="shared" si="37"/>
        <v>0</v>
      </c>
      <c r="K633">
        <f t="shared" si="38"/>
        <v>1</v>
      </c>
      <c r="L633" s="90">
        <f>Points_Table[[#This Row],[Ec Dis Points]]+Points_Table[[#This Row],[ELL Points]]</f>
        <v>1</v>
      </c>
      <c r="M633">
        <f>IFERROR(VLOOKUP(_xlfn.NUMBERVALUE($A633),PKRFP1!$A:$L,12,FALSE),"N/A")</f>
        <v>1</v>
      </c>
      <c r="N633" s="88">
        <f t="shared" si="39"/>
        <v>2</v>
      </c>
      <c r="O633" s="94">
        <f>IFERROR(VLOOKUP(_xlfn.NUMBERVALUE($A633),'% Served'!$A:$L,12,FALSE),"N/A")</f>
        <v>1</v>
      </c>
      <c r="P633" s="90">
        <f>INDEX('Need Points'!$T$21:$T$26,IF(Points_Table[[#This Row],[% Served 3yr Average]]="N/A",6,MATCH(Points_Table[[#This Row],[% Served 3yr Average]],'Need Points'!$S$21:$S$26,1)+1))</f>
        <v>5</v>
      </c>
    </row>
    <row r="634" spans="1:16" x14ac:dyDescent="0.25">
      <c r="A634" t="str">
        <f t="shared" si="40"/>
        <v>650902</v>
      </c>
      <c r="B634" s="68" t="s">
        <v>2708</v>
      </c>
      <c r="C634" s="71" t="s">
        <v>867</v>
      </c>
      <c r="D634" s="69">
        <v>2018</v>
      </c>
      <c r="E634" s="69">
        <v>1</v>
      </c>
      <c r="F634" s="69">
        <v>32</v>
      </c>
      <c r="G634">
        <f>IFERROR(VLOOKUP(_xlfn.NUMBERVALUE($A634),PKRFP1!$A:$I,6,FALSE),"N/A")</f>
        <v>0.79200000000000004</v>
      </c>
      <c r="H634">
        <f>IFERROR(VLOOKUP(_xlfn.NUMBERVALUE($A634),PKRFP1!$A:$I,5,FALSE),"N/A")</f>
        <v>5</v>
      </c>
      <c r="I634">
        <f>IF(AND(ISNUMBER(Points_Table[[#This Row],[May 2019 NRI]]),ISNUMBER(Points_Table[[#This Row],[2008 NRC]]),OR(H634&lt;=4,G634&gt;=$T$17)),1,0)</f>
        <v>1</v>
      </c>
      <c r="J634">
        <f t="shared" si="37"/>
        <v>0</v>
      </c>
      <c r="K634">
        <f t="shared" si="38"/>
        <v>1</v>
      </c>
      <c r="L634" s="90">
        <f>Points_Table[[#This Row],[Ec Dis Points]]+Points_Table[[#This Row],[ELL Points]]</f>
        <v>1</v>
      </c>
      <c r="M634">
        <f>IFERROR(VLOOKUP(_xlfn.NUMBERVALUE($A634),PKRFP1!$A:$L,12,FALSE),"N/A")</f>
        <v>1</v>
      </c>
      <c r="N634" s="88">
        <f t="shared" si="39"/>
        <v>2</v>
      </c>
      <c r="O634" s="94" t="str">
        <f>IFERROR(VLOOKUP(_xlfn.NUMBERVALUE($A634),'% Served'!$A:$L,12,FALSE),"N/A")</f>
        <v>N/A</v>
      </c>
      <c r="P634" s="90">
        <f>INDEX('Need Points'!$T$21:$T$26,IF(Points_Table[[#This Row],[% Served 3yr Average]]="N/A",6,MATCH(Points_Table[[#This Row],[% Served 3yr Average]],'Need Points'!$S$21:$S$26,1)+1))</f>
        <v>5</v>
      </c>
    </row>
    <row r="635" spans="1:16" x14ac:dyDescent="0.25">
      <c r="A635" t="str">
        <f t="shared" si="40"/>
        <v>651201</v>
      </c>
      <c r="B635" s="68" t="s">
        <v>2709</v>
      </c>
      <c r="C635" s="71" t="s">
        <v>1076</v>
      </c>
      <c r="D635" s="69">
        <v>2018</v>
      </c>
      <c r="E635" s="69">
        <v>7</v>
      </c>
      <c r="F635" s="69">
        <v>71</v>
      </c>
      <c r="G635">
        <f>IFERROR(VLOOKUP(_xlfn.NUMBERVALUE($A635),PKRFP1!$A:$I,6,FALSE),"N/A")</f>
        <v>2.5009999999999999</v>
      </c>
      <c r="H635">
        <f>IFERROR(VLOOKUP(_xlfn.NUMBERVALUE($A635),PKRFP1!$A:$I,5,FALSE),"N/A")</f>
        <v>4</v>
      </c>
      <c r="I635">
        <f>IF(AND(ISNUMBER(Points_Table[[#This Row],[May 2019 NRI]]),ISNUMBER(Points_Table[[#This Row],[2008 NRC]]),OR(H635&lt;=4,G635&gt;=$T$17)),1,0)</f>
        <v>1</v>
      </c>
      <c r="J635">
        <f t="shared" si="37"/>
        <v>1</v>
      </c>
      <c r="K635">
        <f t="shared" si="38"/>
        <v>2</v>
      </c>
      <c r="L635" s="90">
        <f>Points_Table[[#This Row],[Ec Dis Points]]+Points_Table[[#This Row],[ELL Points]]</f>
        <v>3</v>
      </c>
      <c r="M635">
        <f>IFERROR(VLOOKUP(_xlfn.NUMBERVALUE($A635),PKRFP1!$A:$L,12,FALSE),"N/A")</f>
        <v>1</v>
      </c>
      <c r="N635" s="88">
        <f t="shared" si="39"/>
        <v>2</v>
      </c>
      <c r="O635" s="94">
        <f>IFERROR(VLOOKUP(_xlfn.NUMBERVALUE($A635),'% Served'!$A:$L,12,FALSE),"N/A")</f>
        <v>1</v>
      </c>
      <c r="P635" s="90">
        <f>INDEX('Need Points'!$T$21:$T$26,IF(Points_Table[[#This Row],[% Served 3yr Average]]="N/A",6,MATCH(Points_Table[[#This Row],[% Served 3yr Average]],'Need Points'!$S$21:$S$26,1)+1))</f>
        <v>5</v>
      </c>
    </row>
    <row r="636" spans="1:16" x14ac:dyDescent="0.25">
      <c r="A636" t="str">
        <f t="shared" si="40"/>
        <v>651402</v>
      </c>
      <c r="B636" s="68" t="s">
        <v>2710</v>
      </c>
      <c r="C636" s="71" t="s">
        <v>1136</v>
      </c>
      <c r="D636" s="69">
        <v>2018</v>
      </c>
      <c r="E636" s="69">
        <v>1</v>
      </c>
      <c r="F636" s="69">
        <v>51</v>
      </c>
      <c r="G636">
        <f>IFERROR(VLOOKUP(_xlfn.NUMBERVALUE($A636),PKRFP1!$A:$I,6,FALSE),"N/A")</f>
        <v>1.1339999999999999</v>
      </c>
      <c r="H636">
        <f>IFERROR(VLOOKUP(_xlfn.NUMBERVALUE($A636),PKRFP1!$A:$I,5,FALSE),"N/A")</f>
        <v>5</v>
      </c>
      <c r="I636">
        <f>IF(AND(ISNUMBER(Points_Table[[#This Row],[May 2019 NRI]]),ISNUMBER(Points_Table[[#This Row],[2008 NRC]]),OR(H636&lt;=4,G636&gt;=$T$17)),1,0)</f>
        <v>1</v>
      </c>
      <c r="J636">
        <f t="shared" si="37"/>
        <v>0</v>
      </c>
      <c r="K636">
        <f t="shared" si="38"/>
        <v>2</v>
      </c>
      <c r="L636" s="90">
        <f>Points_Table[[#This Row],[Ec Dis Points]]+Points_Table[[#This Row],[ELL Points]]</f>
        <v>2</v>
      </c>
      <c r="M636">
        <f>IFERROR(VLOOKUP(_xlfn.NUMBERVALUE($A636),PKRFP1!$A:$L,12,FALSE),"N/A")</f>
        <v>1</v>
      </c>
      <c r="N636" s="88">
        <f t="shared" si="39"/>
        <v>2</v>
      </c>
      <c r="O636" s="94">
        <f>IFERROR(VLOOKUP(_xlfn.NUMBERVALUE($A636),'% Served'!$A:$L,12,FALSE),"N/A")</f>
        <v>1</v>
      </c>
      <c r="P636" s="90">
        <f>INDEX('Need Points'!$T$21:$T$26,IF(Points_Table[[#This Row],[% Served 3yr Average]]="N/A",6,MATCH(Points_Table[[#This Row],[% Served 3yr Average]],'Need Points'!$S$21:$S$26,1)+1))</f>
        <v>5</v>
      </c>
    </row>
    <row r="637" spans="1:16" x14ac:dyDescent="0.25">
      <c r="A637" t="str">
        <f t="shared" si="40"/>
        <v>651501</v>
      </c>
      <c r="B637" s="68" t="s">
        <v>2711</v>
      </c>
      <c r="C637" s="71" t="s">
        <v>989</v>
      </c>
      <c r="D637" s="69">
        <v>2018</v>
      </c>
      <c r="E637" s="69">
        <v>3</v>
      </c>
      <c r="F637" s="69">
        <v>64</v>
      </c>
      <c r="G637">
        <f>IFERROR(VLOOKUP(_xlfn.NUMBERVALUE($A637),PKRFP1!$A:$I,6,FALSE),"N/A")</f>
        <v>2.5680000000000001</v>
      </c>
      <c r="H637">
        <f>IFERROR(VLOOKUP(_xlfn.NUMBERVALUE($A637),PKRFP1!$A:$I,5,FALSE),"N/A")</f>
        <v>4</v>
      </c>
      <c r="I637">
        <f>IF(AND(ISNUMBER(Points_Table[[#This Row],[May 2019 NRI]]),ISNUMBER(Points_Table[[#This Row],[2008 NRC]]),OR(H637&lt;=4,G637&gt;=$T$17)),1,0)</f>
        <v>1</v>
      </c>
      <c r="J637">
        <f t="shared" si="37"/>
        <v>0</v>
      </c>
      <c r="K637">
        <f t="shared" si="38"/>
        <v>2</v>
      </c>
      <c r="L637" s="90">
        <f>Points_Table[[#This Row],[Ec Dis Points]]+Points_Table[[#This Row],[ELL Points]]</f>
        <v>2</v>
      </c>
      <c r="M637">
        <f>IFERROR(VLOOKUP(_xlfn.NUMBERVALUE($A637),PKRFP1!$A:$L,12,FALSE),"N/A")</f>
        <v>1</v>
      </c>
      <c r="N637" s="88">
        <f t="shared" si="39"/>
        <v>2</v>
      </c>
      <c r="O637" s="94">
        <f>IFERROR(VLOOKUP(_xlfn.NUMBERVALUE($A637),'% Served'!$A:$L,12,FALSE),"N/A")</f>
        <v>0.98245614035087714</v>
      </c>
      <c r="P637" s="90">
        <f>INDEX('Need Points'!$T$21:$T$26,IF(Points_Table[[#This Row],[% Served 3yr Average]]="N/A",6,MATCH(Points_Table[[#This Row],[% Served 3yr Average]],'Need Points'!$S$21:$S$26,1)+1))</f>
        <v>5</v>
      </c>
    </row>
    <row r="638" spans="1:16" x14ac:dyDescent="0.25">
      <c r="A638" t="str">
        <f t="shared" si="40"/>
        <v>651503</v>
      </c>
      <c r="B638" s="68" t="s">
        <v>2712</v>
      </c>
      <c r="C638" s="71" t="s">
        <v>1040</v>
      </c>
      <c r="D638" s="69">
        <v>2018</v>
      </c>
      <c r="E638" s="69">
        <v>0</v>
      </c>
      <c r="F638" s="69">
        <v>54</v>
      </c>
      <c r="G638">
        <f>IFERROR(VLOOKUP(_xlfn.NUMBERVALUE($A638),PKRFP1!$A:$I,6,FALSE),"N/A")</f>
        <v>3.0339999999999998</v>
      </c>
      <c r="H638">
        <f>IFERROR(VLOOKUP(_xlfn.NUMBERVALUE($A638),PKRFP1!$A:$I,5,FALSE),"N/A")</f>
        <v>4</v>
      </c>
      <c r="I638">
        <f>IF(AND(ISNUMBER(Points_Table[[#This Row],[May 2019 NRI]]),ISNUMBER(Points_Table[[#This Row],[2008 NRC]]),OR(H638&lt;=4,G638&gt;=$T$17)),1,0)</f>
        <v>1</v>
      </c>
      <c r="J638">
        <f t="shared" si="37"/>
        <v>0</v>
      </c>
      <c r="K638">
        <f t="shared" si="38"/>
        <v>2</v>
      </c>
      <c r="L638" s="90">
        <f>Points_Table[[#This Row],[Ec Dis Points]]+Points_Table[[#This Row],[ELL Points]]</f>
        <v>2</v>
      </c>
      <c r="M638">
        <f>IFERROR(VLOOKUP(_xlfn.NUMBERVALUE($A638),PKRFP1!$A:$L,12,FALSE),"N/A")</f>
        <v>1</v>
      </c>
      <c r="N638" s="88">
        <f t="shared" si="39"/>
        <v>2</v>
      </c>
      <c r="O638" s="94">
        <f>IFERROR(VLOOKUP(_xlfn.NUMBERVALUE($A638),'% Served'!$A:$L,12,FALSE),"N/A")</f>
        <v>1</v>
      </c>
      <c r="P638" s="90">
        <f>INDEX('Need Points'!$T$21:$T$26,IF(Points_Table[[#This Row],[% Served 3yr Average]]="N/A",6,MATCH(Points_Table[[#This Row],[% Served 3yr Average]],'Need Points'!$S$21:$S$26,1)+1))</f>
        <v>5</v>
      </c>
    </row>
    <row r="639" spans="1:16" x14ac:dyDescent="0.25">
      <c r="A639" t="str">
        <f t="shared" si="40"/>
        <v>660101</v>
      </c>
      <c r="B639" s="68" t="s">
        <v>2713</v>
      </c>
      <c r="C639" s="71" t="s">
        <v>1258</v>
      </c>
      <c r="D639" s="69">
        <v>2018</v>
      </c>
      <c r="E639" s="69">
        <v>1</v>
      </c>
      <c r="F639" s="69">
        <v>7</v>
      </c>
      <c r="G639">
        <f>IFERROR(VLOOKUP(_xlfn.NUMBERVALUE($A639),PKRFP1!$A:$I,6,FALSE),"N/A")</f>
        <v>4.3999999999999997E-2</v>
      </c>
      <c r="H639">
        <f>IFERROR(VLOOKUP(_xlfn.NUMBERVALUE($A639),PKRFP1!$A:$I,5,FALSE),"N/A")</f>
        <v>6</v>
      </c>
      <c r="I639">
        <f>IF(AND(ISNUMBER(Points_Table[[#This Row],[May 2019 NRI]]),ISNUMBER(Points_Table[[#This Row],[2008 NRC]]),OR(H639&lt;=4,G639&gt;=$T$17)),1,0)</f>
        <v>0</v>
      </c>
      <c r="J639">
        <f t="shared" si="37"/>
        <v>0</v>
      </c>
      <c r="K639">
        <f t="shared" si="38"/>
        <v>1</v>
      </c>
      <c r="L639" s="90">
        <f>Points_Table[[#This Row],[Ec Dis Points]]+Points_Table[[#This Row],[ELL Points]]</f>
        <v>1</v>
      </c>
      <c r="M639">
        <f>IFERROR(VLOOKUP(_xlfn.NUMBERVALUE($A639),PKRFP1!$A:$L,12,FALSE),"N/A")</f>
        <v>0</v>
      </c>
      <c r="N639" s="88">
        <f t="shared" si="39"/>
        <v>3</v>
      </c>
      <c r="O639" s="94" t="str">
        <f>IFERROR(VLOOKUP(_xlfn.NUMBERVALUE($A639),'% Served'!$A:$L,12,FALSE),"N/A")</f>
        <v>N/A</v>
      </c>
      <c r="P639" s="90">
        <f>INDEX('Need Points'!$T$21:$T$26,IF(Points_Table[[#This Row],[% Served 3yr Average]]="N/A",6,MATCH(Points_Table[[#This Row],[% Served 3yr Average]],'Need Points'!$S$21:$S$26,1)+1))</f>
        <v>5</v>
      </c>
    </row>
    <row r="640" spans="1:16" x14ac:dyDescent="0.25">
      <c r="A640" t="str">
        <f t="shared" si="40"/>
        <v>660102</v>
      </c>
      <c r="B640" s="68" t="s">
        <v>2714</v>
      </c>
      <c r="C640" s="71" t="s">
        <v>1159</v>
      </c>
      <c r="D640" s="69">
        <v>2018</v>
      </c>
      <c r="E640" s="69">
        <v>14</v>
      </c>
      <c r="F640" s="69">
        <v>33</v>
      </c>
      <c r="G640">
        <f>IFERROR(VLOOKUP(_xlfn.NUMBERVALUE($A640),PKRFP1!$A:$I,6,FALSE),"N/A")</f>
        <v>0.20200000000000001</v>
      </c>
      <c r="H640">
        <f>IFERROR(VLOOKUP(_xlfn.NUMBERVALUE($A640),PKRFP1!$A:$I,5,FALSE),"N/A")</f>
        <v>6</v>
      </c>
      <c r="I640">
        <f>IF(AND(ISNUMBER(Points_Table[[#This Row],[May 2019 NRI]]),ISNUMBER(Points_Table[[#This Row],[2008 NRC]]),OR(H640&lt;=4,G640&gt;=$T$17)),1,0)</f>
        <v>0</v>
      </c>
      <c r="J640">
        <f t="shared" si="37"/>
        <v>2</v>
      </c>
      <c r="K640">
        <f t="shared" si="38"/>
        <v>1</v>
      </c>
      <c r="L640" s="90">
        <f>Points_Table[[#This Row],[Ec Dis Points]]+Points_Table[[#This Row],[ELL Points]]</f>
        <v>3</v>
      </c>
      <c r="M640">
        <f>IFERROR(VLOOKUP(_xlfn.NUMBERVALUE($A640),PKRFP1!$A:$L,12,FALSE),"N/A")</f>
        <v>1</v>
      </c>
      <c r="N640" s="88">
        <f t="shared" si="39"/>
        <v>3</v>
      </c>
      <c r="O640" s="94">
        <f>IFERROR(VLOOKUP(_xlfn.NUMBERVALUE($A640),'% Served'!$A:$L,12,FALSE),"N/A")</f>
        <v>0</v>
      </c>
      <c r="P640" s="90">
        <f>INDEX('Need Points'!$T$21:$T$26,IF(Points_Table[[#This Row],[% Served 3yr Average]]="N/A",6,MATCH(Points_Table[[#This Row],[% Served 3yr Average]],'Need Points'!$S$21:$S$26,1)+1))</f>
        <v>0</v>
      </c>
    </row>
    <row r="641" spans="1:16" x14ac:dyDescent="0.25">
      <c r="A641" t="str">
        <f t="shared" si="40"/>
        <v>660202</v>
      </c>
      <c r="B641" s="68" t="s">
        <v>2715</v>
      </c>
      <c r="C641" s="71" t="s">
        <v>1189</v>
      </c>
      <c r="D641" s="69">
        <v>2018</v>
      </c>
      <c r="E641" s="69">
        <v>3</v>
      </c>
      <c r="F641" s="69">
        <v>9</v>
      </c>
      <c r="G641">
        <f>IFERROR(VLOOKUP(_xlfn.NUMBERVALUE($A641),PKRFP1!$A:$I,6,FALSE),"N/A")</f>
        <v>4.5999999999999999E-2</v>
      </c>
      <c r="H641">
        <f>IFERROR(VLOOKUP(_xlfn.NUMBERVALUE($A641),PKRFP1!$A:$I,5,FALSE),"N/A")</f>
        <v>6</v>
      </c>
      <c r="I641">
        <f>IF(AND(ISNUMBER(Points_Table[[#This Row],[May 2019 NRI]]),ISNUMBER(Points_Table[[#This Row],[2008 NRC]]),OR(H641&lt;=4,G641&gt;=$T$17)),1,0)</f>
        <v>0</v>
      </c>
      <c r="J641">
        <f t="shared" si="37"/>
        <v>0</v>
      </c>
      <c r="K641">
        <f t="shared" si="38"/>
        <v>1</v>
      </c>
      <c r="L641" s="90">
        <f>Points_Table[[#This Row],[Ec Dis Points]]+Points_Table[[#This Row],[ELL Points]]</f>
        <v>1</v>
      </c>
      <c r="M641">
        <f>IFERROR(VLOOKUP(_xlfn.NUMBERVALUE($A641),PKRFP1!$A:$L,12,FALSE),"N/A")</f>
        <v>0</v>
      </c>
      <c r="N641" s="88">
        <f t="shared" si="39"/>
        <v>3</v>
      </c>
      <c r="O641" s="94" t="str">
        <f>IFERROR(VLOOKUP(_xlfn.NUMBERVALUE($A641),'% Served'!$A:$L,12,FALSE),"N/A")</f>
        <v>N/A</v>
      </c>
      <c r="P641" s="90">
        <f>INDEX('Need Points'!$T$21:$T$26,IF(Points_Table[[#This Row],[% Served 3yr Average]]="N/A",6,MATCH(Points_Table[[#This Row],[% Served 3yr Average]],'Need Points'!$S$21:$S$26,1)+1))</f>
        <v>5</v>
      </c>
    </row>
    <row r="642" spans="1:16" x14ac:dyDescent="0.25">
      <c r="A642" t="str">
        <f t="shared" si="40"/>
        <v>660203</v>
      </c>
      <c r="B642" s="68" t="s">
        <v>2716</v>
      </c>
      <c r="C642" s="71" t="s">
        <v>1239</v>
      </c>
      <c r="D642" s="69">
        <v>2018</v>
      </c>
      <c r="E642" s="69">
        <v>3</v>
      </c>
      <c r="F642" s="69">
        <v>29</v>
      </c>
      <c r="G642">
        <f>IFERROR(VLOOKUP(_xlfn.NUMBERVALUE($A642),PKRFP1!$A:$I,6,FALSE),"N/A")</f>
        <v>0.25700000000000001</v>
      </c>
      <c r="H642">
        <f>IFERROR(VLOOKUP(_xlfn.NUMBERVALUE($A642),PKRFP1!$A:$I,5,FALSE),"N/A")</f>
        <v>6</v>
      </c>
      <c r="I642">
        <f>IF(AND(ISNUMBER(Points_Table[[#This Row],[May 2019 NRI]]),ISNUMBER(Points_Table[[#This Row],[2008 NRC]]),OR(H642&lt;=4,G642&gt;=$T$17)),1,0)</f>
        <v>0</v>
      </c>
      <c r="J642">
        <f t="shared" si="37"/>
        <v>0</v>
      </c>
      <c r="K642">
        <f t="shared" si="38"/>
        <v>1</v>
      </c>
      <c r="L642" s="90">
        <f>Points_Table[[#This Row],[Ec Dis Points]]+Points_Table[[#This Row],[ELL Points]]</f>
        <v>1</v>
      </c>
      <c r="M642">
        <f>IFERROR(VLOOKUP(_xlfn.NUMBERVALUE($A642),PKRFP1!$A:$L,12,FALSE),"N/A")</f>
        <v>0</v>
      </c>
      <c r="N642" s="88">
        <f t="shared" si="39"/>
        <v>3</v>
      </c>
      <c r="O642" s="94" t="str">
        <f>IFERROR(VLOOKUP(_xlfn.NUMBERVALUE($A642),'% Served'!$A:$L,12,FALSE),"N/A")</f>
        <v>N/A</v>
      </c>
      <c r="P642" s="90">
        <f>INDEX('Need Points'!$T$21:$T$26,IF(Points_Table[[#This Row],[% Served 3yr Average]]="N/A",6,MATCH(Points_Table[[#This Row],[% Served 3yr Average]],'Need Points'!$S$21:$S$26,1)+1))</f>
        <v>5</v>
      </c>
    </row>
    <row r="643" spans="1:16" x14ac:dyDescent="0.25">
      <c r="A643" t="str">
        <f t="shared" si="40"/>
        <v>660301</v>
      </c>
      <c r="B643" s="68" t="s">
        <v>2717</v>
      </c>
      <c r="C643" s="71" t="s">
        <v>1200</v>
      </c>
      <c r="D643" s="69">
        <v>2018</v>
      </c>
      <c r="E643" s="69">
        <v>5</v>
      </c>
      <c r="F643" s="69">
        <v>1</v>
      </c>
      <c r="G643">
        <f>IFERROR(VLOOKUP(_xlfn.NUMBERVALUE($A643),PKRFP1!$A:$I,6,FALSE),"N/A")</f>
        <v>5.5E-2</v>
      </c>
      <c r="H643">
        <f>IFERROR(VLOOKUP(_xlfn.NUMBERVALUE($A643),PKRFP1!$A:$I,5,FALSE),"N/A")</f>
        <v>6</v>
      </c>
      <c r="I643">
        <f>IF(AND(ISNUMBER(Points_Table[[#This Row],[May 2019 NRI]]),ISNUMBER(Points_Table[[#This Row],[2008 NRC]]),OR(H643&lt;=4,G643&gt;=$T$17)),1,0)</f>
        <v>0</v>
      </c>
      <c r="J643">
        <f t="shared" ref="J643:J691" si="41">INDEX($T$5:$T$8,MATCH(E643,$S$5:$S$8,1)+1)</f>
        <v>1</v>
      </c>
      <c r="K643">
        <f t="shared" ref="K643:K691" si="42">INDEX($T$12:$T$15,MATCH(F643,$S$12:$S$15,1)+1)</f>
        <v>1</v>
      </c>
      <c r="L643" s="90">
        <f>Points_Table[[#This Row],[Ec Dis Points]]+Points_Table[[#This Row],[ELL Points]]</f>
        <v>2</v>
      </c>
      <c r="M643">
        <f>IFERROR(VLOOKUP(_xlfn.NUMBERVALUE($A643),PKRFP1!$A:$L,12,FALSE),"N/A")</f>
        <v>0</v>
      </c>
      <c r="N643" s="88">
        <f t="shared" si="39"/>
        <v>3</v>
      </c>
      <c r="O643" s="94" t="str">
        <f>IFERROR(VLOOKUP(_xlfn.NUMBERVALUE($A643),'% Served'!$A:$L,12,FALSE),"N/A")</f>
        <v>N/A</v>
      </c>
      <c r="P643" s="90">
        <f>INDEX('Need Points'!$T$21:$T$26,IF(Points_Table[[#This Row],[% Served 3yr Average]]="N/A",6,MATCH(Points_Table[[#This Row],[% Served 3yr Average]],'Need Points'!$S$21:$S$26,1)+1))</f>
        <v>5</v>
      </c>
    </row>
    <row r="644" spans="1:16" x14ac:dyDescent="0.25">
      <c r="A644" t="str">
        <f t="shared" si="40"/>
        <v>660302</v>
      </c>
      <c r="B644" s="68" t="s">
        <v>2718</v>
      </c>
      <c r="C644" s="71" t="s">
        <v>1381</v>
      </c>
      <c r="D644" s="69">
        <v>2018</v>
      </c>
      <c r="E644" s="69">
        <v>5</v>
      </c>
      <c r="F644" s="69">
        <v>21</v>
      </c>
      <c r="G644">
        <f>IFERROR(VLOOKUP(_xlfn.NUMBERVALUE($A644),PKRFP1!$A:$I,6,FALSE),"N/A")</f>
        <v>0.14199999999999999</v>
      </c>
      <c r="H644">
        <f>IFERROR(VLOOKUP(_xlfn.NUMBERVALUE($A644),PKRFP1!$A:$I,5,FALSE),"N/A")</f>
        <v>6</v>
      </c>
      <c r="I644">
        <f>IF(AND(ISNUMBER(Points_Table[[#This Row],[May 2019 NRI]]),ISNUMBER(Points_Table[[#This Row],[2008 NRC]]),OR(H644&lt;=4,G644&gt;=$T$17)),1,0)</f>
        <v>0</v>
      </c>
      <c r="J644">
        <f t="shared" si="41"/>
        <v>1</v>
      </c>
      <c r="K644">
        <f t="shared" si="42"/>
        <v>1</v>
      </c>
      <c r="L644" s="90">
        <f>Points_Table[[#This Row],[Ec Dis Points]]+Points_Table[[#This Row],[ELL Points]]</f>
        <v>2</v>
      </c>
      <c r="M644">
        <f>IFERROR(VLOOKUP(_xlfn.NUMBERVALUE($A644),PKRFP1!$A:$L,12,FALSE),"N/A")</f>
        <v>1</v>
      </c>
      <c r="N644" s="88">
        <f t="shared" ref="N644:N691" si="43">IF(AND(M644=0,I644=1),1,IF(I644=1,2,3))</f>
        <v>3</v>
      </c>
      <c r="O644" s="94">
        <f>IFERROR(VLOOKUP(_xlfn.NUMBERVALUE($A644),'% Served'!$A:$L,12,FALSE),"N/A")</f>
        <v>0.66666666666666663</v>
      </c>
      <c r="P644" s="90">
        <f>INDEX('Need Points'!$T$21:$T$26,IF(Points_Table[[#This Row],[% Served 3yr Average]]="N/A",6,MATCH(Points_Table[[#This Row],[% Served 3yr Average]],'Need Points'!$S$21:$S$26,1)+1))</f>
        <v>0</v>
      </c>
    </row>
    <row r="645" spans="1:16" x14ac:dyDescent="0.25">
      <c r="A645" t="str">
        <f t="shared" si="40"/>
        <v>660303</v>
      </c>
      <c r="B645" s="68" t="s">
        <v>2719</v>
      </c>
      <c r="C645" s="71" t="s">
        <v>1171</v>
      </c>
      <c r="D645" s="69">
        <v>2018</v>
      </c>
      <c r="E645" s="69">
        <v>1</v>
      </c>
      <c r="F645" s="69">
        <v>2</v>
      </c>
      <c r="G645">
        <f>IFERROR(VLOOKUP(_xlfn.NUMBERVALUE($A645),PKRFP1!$A:$I,6,FALSE),"N/A")</f>
        <v>6.0000000000000001E-3</v>
      </c>
      <c r="H645">
        <f>IFERROR(VLOOKUP(_xlfn.NUMBERVALUE($A645),PKRFP1!$A:$I,5,FALSE),"N/A")</f>
        <v>6</v>
      </c>
      <c r="I645">
        <f>IF(AND(ISNUMBER(Points_Table[[#This Row],[May 2019 NRI]]),ISNUMBER(Points_Table[[#This Row],[2008 NRC]]),OR(H645&lt;=4,G645&gt;=$T$17)),1,0)</f>
        <v>0</v>
      </c>
      <c r="J645">
        <f t="shared" si="41"/>
        <v>0</v>
      </c>
      <c r="K645">
        <f t="shared" si="42"/>
        <v>1</v>
      </c>
      <c r="L645" s="90">
        <f>Points_Table[[#This Row],[Ec Dis Points]]+Points_Table[[#This Row],[ELL Points]]</f>
        <v>1</v>
      </c>
      <c r="M645">
        <f>IFERROR(VLOOKUP(_xlfn.NUMBERVALUE($A645),PKRFP1!$A:$L,12,FALSE),"N/A")</f>
        <v>0</v>
      </c>
      <c r="N645" s="88">
        <f t="shared" si="43"/>
        <v>3</v>
      </c>
      <c r="O645" s="94" t="str">
        <f>IFERROR(VLOOKUP(_xlfn.NUMBERVALUE($A645),'% Served'!$A:$L,12,FALSE),"N/A")</f>
        <v>N/A</v>
      </c>
      <c r="P645" s="90">
        <f>INDEX('Need Points'!$T$21:$T$26,IF(Points_Table[[#This Row],[% Served 3yr Average]]="N/A",6,MATCH(Points_Table[[#This Row],[% Served 3yr Average]],'Need Points'!$S$21:$S$26,1)+1))</f>
        <v>5</v>
      </c>
    </row>
    <row r="646" spans="1:16" x14ac:dyDescent="0.25">
      <c r="A646" t="str">
        <f t="shared" si="40"/>
        <v>660401</v>
      </c>
      <c r="B646" s="68" t="s">
        <v>2720</v>
      </c>
      <c r="C646" s="71" t="s">
        <v>1383</v>
      </c>
      <c r="D646" s="69">
        <v>2018</v>
      </c>
      <c r="E646" s="69">
        <v>16</v>
      </c>
      <c r="F646" s="69">
        <v>58</v>
      </c>
      <c r="G646">
        <f>IFERROR(VLOOKUP(_xlfn.NUMBERVALUE($A646),PKRFP1!$A:$I,6,FALSE),"N/A")</f>
        <v>0.68799999999999994</v>
      </c>
      <c r="H646">
        <f>IFERROR(VLOOKUP(_xlfn.NUMBERVALUE($A646),PKRFP1!$A:$I,5,FALSE),"N/A")</f>
        <v>5</v>
      </c>
      <c r="I646">
        <f>IF(AND(ISNUMBER(Points_Table[[#This Row],[May 2019 NRI]]),ISNUMBER(Points_Table[[#This Row],[2008 NRC]]),OR(H646&lt;=4,G646&gt;=$T$17)),1,0)</f>
        <v>0</v>
      </c>
      <c r="J646">
        <f t="shared" si="41"/>
        <v>2</v>
      </c>
      <c r="K646">
        <f t="shared" si="42"/>
        <v>2</v>
      </c>
      <c r="L646" s="90">
        <f>Points_Table[[#This Row],[Ec Dis Points]]+Points_Table[[#This Row],[ELL Points]]</f>
        <v>4</v>
      </c>
      <c r="M646">
        <f>IFERROR(VLOOKUP(_xlfn.NUMBERVALUE($A646),PKRFP1!$A:$L,12,FALSE),"N/A")</f>
        <v>1</v>
      </c>
      <c r="N646" s="88">
        <f t="shared" si="43"/>
        <v>3</v>
      </c>
      <c r="O646" s="94">
        <f>IFERROR(VLOOKUP(_xlfn.NUMBERVALUE($A646),'% Served'!$A:$L,12,FALSE),"N/A")</f>
        <v>0.99691358024691346</v>
      </c>
      <c r="P646" s="90">
        <f>INDEX('Need Points'!$T$21:$T$26,IF(Points_Table[[#This Row],[% Served 3yr Average]]="N/A",6,MATCH(Points_Table[[#This Row],[% Served 3yr Average]],'Need Points'!$S$21:$S$26,1)+1))</f>
        <v>5</v>
      </c>
    </row>
    <row r="647" spans="1:16" x14ac:dyDescent="0.25">
      <c r="A647" t="str">
        <f t="shared" si="40"/>
        <v>660402</v>
      </c>
      <c r="B647" s="68" t="s">
        <v>2721</v>
      </c>
      <c r="C647" s="71" t="s">
        <v>1251</v>
      </c>
      <c r="D647" s="69">
        <v>2018</v>
      </c>
      <c r="E647" s="69">
        <v>1</v>
      </c>
      <c r="F647" s="69">
        <v>10</v>
      </c>
      <c r="G647">
        <f>IFERROR(VLOOKUP(_xlfn.NUMBERVALUE($A647),PKRFP1!$A:$I,6,FALSE),"N/A")</f>
        <v>8.1000000000000003E-2</v>
      </c>
      <c r="H647">
        <f>IFERROR(VLOOKUP(_xlfn.NUMBERVALUE($A647),PKRFP1!$A:$I,5,FALSE),"N/A")</f>
        <v>6</v>
      </c>
      <c r="I647">
        <f>IF(AND(ISNUMBER(Points_Table[[#This Row],[May 2019 NRI]]),ISNUMBER(Points_Table[[#This Row],[2008 NRC]]),OR(H647&lt;=4,G647&gt;=$T$17)),1,0)</f>
        <v>0</v>
      </c>
      <c r="J647">
        <f t="shared" si="41"/>
        <v>0</v>
      </c>
      <c r="K647">
        <f t="shared" si="42"/>
        <v>1</v>
      </c>
      <c r="L647" s="90">
        <f>Points_Table[[#This Row],[Ec Dis Points]]+Points_Table[[#This Row],[ELL Points]]</f>
        <v>1</v>
      </c>
      <c r="M647">
        <f>IFERROR(VLOOKUP(_xlfn.NUMBERVALUE($A647),PKRFP1!$A:$L,12,FALSE),"N/A")</f>
        <v>0</v>
      </c>
      <c r="N647" s="88">
        <f t="shared" si="43"/>
        <v>3</v>
      </c>
      <c r="O647" s="94" t="str">
        <f>IFERROR(VLOOKUP(_xlfn.NUMBERVALUE($A647),'% Served'!$A:$L,12,FALSE),"N/A")</f>
        <v>N/A</v>
      </c>
      <c r="P647" s="90">
        <f>INDEX('Need Points'!$T$21:$T$26,IF(Points_Table[[#This Row],[% Served 3yr Average]]="N/A",6,MATCH(Points_Table[[#This Row],[% Served 3yr Average]],'Need Points'!$S$21:$S$26,1)+1))</f>
        <v>5</v>
      </c>
    </row>
    <row r="648" spans="1:16" x14ac:dyDescent="0.25">
      <c r="A648" t="str">
        <f t="shared" ref="A648:A691" si="44">LEFT(B648,6)</f>
        <v>660403</v>
      </c>
      <c r="B648" s="68" t="s">
        <v>2722</v>
      </c>
      <c r="C648" s="71" t="s">
        <v>1190</v>
      </c>
      <c r="D648" s="69">
        <v>2018</v>
      </c>
      <c r="E648" s="69">
        <v>2</v>
      </c>
      <c r="F648" s="69">
        <v>17</v>
      </c>
      <c r="G648">
        <f>IFERROR(VLOOKUP(_xlfn.NUMBERVALUE($A648),PKRFP1!$A:$I,6,FALSE),"N/A")</f>
        <v>0.20599999999999999</v>
      </c>
      <c r="H648">
        <f>IFERROR(VLOOKUP(_xlfn.NUMBERVALUE($A648),PKRFP1!$A:$I,5,FALSE),"N/A")</f>
        <v>6</v>
      </c>
      <c r="I648">
        <f>IF(AND(ISNUMBER(Points_Table[[#This Row],[May 2019 NRI]]),ISNUMBER(Points_Table[[#This Row],[2008 NRC]]),OR(H648&lt;=4,G648&gt;=$T$17)),1,0)</f>
        <v>0</v>
      </c>
      <c r="J648">
        <f t="shared" si="41"/>
        <v>0</v>
      </c>
      <c r="K648">
        <f t="shared" si="42"/>
        <v>1</v>
      </c>
      <c r="L648" s="90">
        <f>Points_Table[[#This Row],[Ec Dis Points]]+Points_Table[[#This Row],[ELL Points]]</f>
        <v>1</v>
      </c>
      <c r="M648">
        <f>IFERROR(VLOOKUP(_xlfn.NUMBERVALUE($A648),PKRFP1!$A:$L,12,FALSE),"N/A")</f>
        <v>0</v>
      </c>
      <c r="N648" s="88">
        <f t="shared" si="43"/>
        <v>3</v>
      </c>
      <c r="O648" s="94" t="str">
        <f>IFERROR(VLOOKUP(_xlfn.NUMBERVALUE($A648),'% Served'!$A:$L,12,FALSE),"N/A")</f>
        <v>N/A</v>
      </c>
      <c r="P648" s="90">
        <f>INDEX('Need Points'!$T$21:$T$26,IF(Points_Table[[#This Row],[% Served 3yr Average]]="N/A",6,MATCH(Points_Table[[#This Row],[% Served 3yr Average]],'Need Points'!$S$21:$S$26,1)+1))</f>
        <v>5</v>
      </c>
    </row>
    <row r="649" spans="1:16" x14ac:dyDescent="0.25">
      <c r="A649" t="str">
        <f t="shared" si="44"/>
        <v>660404</v>
      </c>
      <c r="B649" s="68" t="s">
        <v>2723</v>
      </c>
      <c r="C649" s="71" t="s">
        <v>1236</v>
      </c>
      <c r="D649" s="69">
        <v>2018</v>
      </c>
      <c r="E649" s="69">
        <v>1</v>
      </c>
      <c r="F649" s="69">
        <v>4</v>
      </c>
      <c r="G649">
        <f>IFERROR(VLOOKUP(_xlfn.NUMBERVALUE($A649),PKRFP1!$A:$I,6,FALSE),"N/A")</f>
        <v>5.1999999999999998E-2</v>
      </c>
      <c r="H649">
        <f>IFERROR(VLOOKUP(_xlfn.NUMBERVALUE($A649),PKRFP1!$A:$I,5,FALSE),"N/A")</f>
        <v>6</v>
      </c>
      <c r="I649">
        <f>IF(AND(ISNUMBER(Points_Table[[#This Row],[May 2019 NRI]]),ISNUMBER(Points_Table[[#This Row],[2008 NRC]]),OR(H649&lt;=4,G649&gt;=$T$17)),1,0)</f>
        <v>0</v>
      </c>
      <c r="J649">
        <f t="shared" si="41"/>
        <v>0</v>
      </c>
      <c r="K649">
        <f t="shared" si="42"/>
        <v>1</v>
      </c>
      <c r="L649" s="90">
        <f>Points_Table[[#This Row],[Ec Dis Points]]+Points_Table[[#This Row],[ELL Points]]</f>
        <v>1</v>
      </c>
      <c r="M649">
        <f>IFERROR(VLOOKUP(_xlfn.NUMBERVALUE($A649),PKRFP1!$A:$L,12,FALSE),"N/A")</f>
        <v>0</v>
      </c>
      <c r="N649" s="88">
        <f t="shared" si="43"/>
        <v>3</v>
      </c>
      <c r="O649" s="94" t="str">
        <f>IFERROR(VLOOKUP(_xlfn.NUMBERVALUE($A649),'% Served'!$A:$L,12,FALSE),"N/A")</f>
        <v>N/A</v>
      </c>
      <c r="P649" s="90">
        <f>INDEX('Need Points'!$T$21:$T$26,IF(Points_Table[[#This Row],[% Served 3yr Average]]="N/A",6,MATCH(Points_Table[[#This Row],[% Served 3yr Average]],'Need Points'!$S$21:$S$26,1)+1))</f>
        <v>5</v>
      </c>
    </row>
    <row r="650" spans="1:16" x14ac:dyDescent="0.25">
      <c r="A650" t="str">
        <f t="shared" si="44"/>
        <v>660405</v>
      </c>
      <c r="B650" s="68" t="s">
        <v>2724</v>
      </c>
      <c r="C650" s="71" t="s">
        <v>1151</v>
      </c>
      <c r="D650" s="69">
        <v>2018</v>
      </c>
      <c r="E650" s="69">
        <v>2</v>
      </c>
      <c r="F650" s="69">
        <v>8</v>
      </c>
      <c r="G650">
        <f>IFERROR(VLOOKUP(_xlfn.NUMBERVALUE($A650),PKRFP1!$A:$I,6,FALSE),"N/A")</f>
        <v>8.4000000000000005E-2</v>
      </c>
      <c r="H650">
        <f>IFERROR(VLOOKUP(_xlfn.NUMBERVALUE($A650),PKRFP1!$A:$I,5,FALSE),"N/A")</f>
        <v>6</v>
      </c>
      <c r="I650">
        <f>IF(AND(ISNUMBER(Points_Table[[#This Row],[May 2019 NRI]]),ISNUMBER(Points_Table[[#This Row],[2008 NRC]]),OR(H650&lt;=4,G650&gt;=$T$17)),1,0)</f>
        <v>0</v>
      </c>
      <c r="J650">
        <f t="shared" si="41"/>
        <v>0</v>
      </c>
      <c r="K650">
        <f t="shared" si="42"/>
        <v>1</v>
      </c>
      <c r="L650" s="90">
        <f>Points_Table[[#This Row],[Ec Dis Points]]+Points_Table[[#This Row],[ELL Points]]</f>
        <v>1</v>
      </c>
      <c r="M650">
        <f>IFERROR(VLOOKUP(_xlfn.NUMBERVALUE($A650),PKRFP1!$A:$L,12,FALSE),"N/A")</f>
        <v>0</v>
      </c>
      <c r="N650" s="88">
        <f t="shared" si="43"/>
        <v>3</v>
      </c>
      <c r="O650" s="94" t="str">
        <f>IFERROR(VLOOKUP(_xlfn.NUMBERVALUE($A650),'% Served'!$A:$L,12,FALSE),"N/A")</f>
        <v>N/A</v>
      </c>
      <c r="P650" s="90">
        <f>INDEX('Need Points'!$T$21:$T$26,IF(Points_Table[[#This Row],[% Served 3yr Average]]="N/A",6,MATCH(Points_Table[[#This Row],[% Served 3yr Average]],'Need Points'!$S$21:$S$26,1)+1))</f>
        <v>5</v>
      </c>
    </row>
    <row r="651" spans="1:16" x14ac:dyDescent="0.25">
      <c r="A651" t="str">
        <f t="shared" si="44"/>
        <v>660406</v>
      </c>
      <c r="B651" s="68" t="s">
        <v>2725</v>
      </c>
      <c r="C651" s="71" t="s">
        <v>1203</v>
      </c>
      <c r="D651" s="69">
        <v>2018</v>
      </c>
      <c r="E651" s="69">
        <v>2</v>
      </c>
      <c r="F651" s="69">
        <v>0</v>
      </c>
      <c r="G651">
        <f>IFERROR(VLOOKUP(_xlfn.NUMBERVALUE($A651),PKRFP1!$A:$I,6,FALSE),"N/A")</f>
        <v>1.6E-2</v>
      </c>
      <c r="H651">
        <f>IFERROR(VLOOKUP(_xlfn.NUMBERVALUE($A651),PKRFP1!$A:$I,5,FALSE),"N/A")</f>
        <v>6</v>
      </c>
      <c r="I651">
        <f>IF(AND(ISNUMBER(Points_Table[[#This Row],[May 2019 NRI]]),ISNUMBER(Points_Table[[#This Row],[2008 NRC]]),OR(H651&lt;=4,G651&gt;=$T$17)),1,0)</f>
        <v>0</v>
      </c>
      <c r="J651">
        <f t="shared" si="41"/>
        <v>0</v>
      </c>
      <c r="K651">
        <f t="shared" si="42"/>
        <v>1</v>
      </c>
      <c r="L651" s="90">
        <f>Points_Table[[#This Row],[Ec Dis Points]]+Points_Table[[#This Row],[ELL Points]]</f>
        <v>1</v>
      </c>
      <c r="M651">
        <f>IFERROR(VLOOKUP(_xlfn.NUMBERVALUE($A651),PKRFP1!$A:$L,12,FALSE),"N/A")</f>
        <v>0</v>
      </c>
      <c r="N651" s="88">
        <f t="shared" si="43"/>
        <v>3</v>
      </c>
      <c r="O651" s="94" t="str">
        <f>IFERROR(VLOOKUP(_xlfn.NUMBERVALUE($A651),'% Served'!$A:$L,12,FALSE),"N/A")</f>
        <v>N/A</v>
      </c>
      <c r="P651" s="90">
        <f>INDEX('Need Points'!$T$21:$T$26,IF(Points_Table[[#This Row],[% Served 3yr Average]]="N/A",6,MATCH(Points_Table[[#This Row],[% Served 3yr Average]],'Need Points'!$S$21:$S$26,1)+1))</f>
        <v>5</v>
      </c>
    </row>
    <row r="652" spans="1:16" x14ac:dyDescent="0.25">
      <c r="A652" t="str">
        <f t="shared" si="44"/>
        <v>660407</v>
      </c>
      <c r="B652" s="68" t="s">
        <v>2726</v>
      </c>
      <c r="C652" s="71" t="s">
        <v>1223</v>
      </c>
      <c r="D652" s="69">
        <v>2018</v>
      </c>
      <c r="E652" s="69">
        <v>8</v>
      </c>
      <c r="F652" s="69">
        <v>63</v>
      </c>
      <c r="G652">
        <f>IFERROR(VLOOKUP(_xlfn.NUMBERVALUE($A652),PKRFP1!$A:$I,6,FALSE),"N/A")</f>
        <v>0.32400000000000001</v>
      </c>
      <c r="H652">
        <f>IFERROR(VLOOKUP(_xlfn.NUMBERVALUE($A652),PKRFP1!$A:$I,5,FALSE),"N/A")</f>
        <v>5</v>
      </c>
      <c r="I652">
        <f>IF(AND(ISNUMBER(Points_Table[[#This Row],[May 2019 NRI]]),ISNUMBER(Points_Table[[#This Row],[2008 NRC]]),OR(H652&lt;=4,G652&gt;=$T$17)),1,0)</f>
        <v>0</v>
      </c>
      <c r="J652">
        <f t="shared" si="41"/>
        <v>1</v>
      </c>
      <c r="K652">
        <f t="shared" si="42"/>
        <v>2</v>
      </c>
      <c r="L652" s="90">
        <f>Points_Table[[#This Row],[Ec Dis Points]]+Points_Table[[#This Row],[ELL Points]]</f>
        <v>3</v>
      </c>
      <c r="M652">
        <f>IFERROR(VLOOKUP(_xlfn.NUMBERVALUE($A652),PKRFP1!$A:$L,12,FALSE),"N/A")</f>
        <v>1</v>
      </c>
      <c r="N652" s="88">
        <f t="shared" si="43"/>
        <v>3</v>
      </c>
      <c r="O652" s="94">
        <f>IFERROR(VLOOKUP(_xlfn.NUMBERVALUE($A652),'% Served'!$A:$L,12,FALSE),"N/A")</f>
        <v>1</v>
      </c>
      <c r="P652" s="90">
        <f>INDEX('Need Points'!$T$21:$T$26,IF(Points_Table[[#This Row],[% Served 3yr Average]]="N/A",6,MATCH(Points_Table[[#This Row],[% Served 3yr Average]],'Need Points'!$S$21:$S$26,1)+1))</f>
        <v>5</v>
      </c>
    </row>
    <row r="653" spans="1:16" x14ac:dyDescent="0.25">
      <c r="A653" t="str">
        <f t="shared" si="44"/>
        <v>660409</v>
      </c>
      <c r="B653" s="68" t="s">
        <v>2727</v>
      </c>
      <c r="C653" s="71" t="s">
        <v>1206</v>
      </c>
      <c r="D653" s="69">
        <v>2018</v>
      </c>
      <c r="E653" s="69">
        <v>17</v>
      </c>
      <c r="F653" s="69">
        <v>59</v>
      </c>
      <c r="G653">
        <f>IFERROR(VLOOKUP(_xlfn.NUMBERVALUE($A653),PKRFP1!$A:$I,6,FALSE),"N/A")</f>
        <v>0.499</v>
      </c>
      <c r="H653">
        <f>IFERROR(VLOOKUP(_xlfn.NUMBERVALUE($A653),PKRFP1!$A:$I,5,FALSE),"N/A")</f>
        <v>5</v>
      </c>
      <c r="I653">
        <f>IF(AND(ISNUMBER(Points_Table[[#This Row],[May 2019 NRI]]),ISNUMBER(Points_Table[[#This Row],[2008 NRC]]),OR(H653&lt;=4,G653&gt;=$T$17)),1,0)</f>
        <v>0</v>
      </c>
      <c r="J653">
        <f t="shared" si="41"/>
        <v>2</v>
      </c>
      <c r="K653">
        <f t="shared" si="42"/>
        <v>2</v>
      </c>
      <c r="L653" s="90">
        <f>Points_Table[[#This Row],[Ec Dis Points]]+Points_Table[[#This Row],[ELL Points]]</f>
        <v>4</v>
      </c>
      <c r="M653">
        <f>IFERROR(VLOOKUP(_xlfn.NUMBERVALUE($A653),PKRFP1!$A:$L,12,FALSE),"N/A")</f>
        <v>1</v>
      </c>
      <c r="N653" s="88">
        <f t="shared" si="43"/>
        <v>3</v>
      </c>
      <c r="O653" s="94">
        <f>IFERROR(VLOOKUP(_xlfn.NUMBERVALUE($A653),'% Served'!$A:$L,12,FALSE),"N/A")</f>
        <v>0.96491228070175428</v>
      </c>
      <c r="P653" s="90">
        <f>INDEX('Need Points'!$T$21:$T$26,IF(Points_Table[[#This Row],[% Served 3yr Average]]="N/A",6,MATCH(Points_Table[[#This Row],[% Served 3yr Average]],'Need Points'!$S$21:$S$26,1)+1))</f>
        <v>5</v>
      </c>
    </row>
    <row r="654" spans="1:16" x14ac:dyDescent="0.25">
      <c r="A654" t="str">
        <f t="shared" si="44"/>
        <v>660410</v>
      </c>
      <c r="B654" s="68" t="s">
        <v>2728</v>
      </c>
      <c r="C654" s="71" t="s">
        <v>1225</v>
      </c>
      <c r="D654" s="69">
        <v>2018</v>
      </c>
      <c r="E654" s="69">
        <v>0</v>
      </c>
      <c r="F654" s="69">
        <v>85</v>
      </c>
      <c r="G654" t="str">
        <f>IFERROR(VLOOKUP(_xlfn.NUMBERVALUE($A654),PKRFP1!$A:$I,6,FALSE),"N/A")</f>
        <v>N/A</v>
      </c>
      <c r="H654" t="str">
        <f>IFERROR(VLOOKUP(_xlfn.NUMBERVALUE($A654),PKRFP1!$A:$I,5,FALSE),"N/A")</f>
        <v>N/A</v>
      </c>
      <c r="I654">
        <f>IF(AND(ISNUMBER(Points_Table[[#This Row],[May 2019 NRI]]),ISNUMBER(Points_Table[[#This Row],[2008 NRC]]),OR(H654&lt;=4,G654&gt;=$T$17)),1,0)</f>
        <v>0</v>
      </c>
      <c r="J654">
        <f t="shared" si="41"/>
        <v>0</v>
      </c>
      <c r="K654">
        <f t="shared" si="42"/>
        <v>3</v>
      </c>
      <c r="L654" s="90">
        <f>Points_Table[[#This Row],[Ec Dis Points]]+Points_Table[[#This Row],[ELL Points]]</f>
        <v>3</v>
      </c>
      <c r="M654" t="str">
        <f>IFERROR(VLOOKUP(_xlfn.NUMBERVALUE($A654),PKRFP1!$A:$L,12,FALSE),"N/A")</f>
        <v>N/A</v>
      </c>
      <c r="N654" s="88">
        <f t="shared" si="43"/>
        <v>3</v>
      </c>
      <c r="O654" s="94" t="str">
        <f>IFERROR(VLOOKUP(_xlfn.NUMBERVALUE($A654),'% Served'!$A:$L,12,FALSE),"N/A")</f>
        <v>N/A</v>
      </c>
      <c r="P654" s="90">
        <f>INDEX('Need Points'!$T$21:$T$26,IF(Points_Table[[#This Row],[% Served 3yr Average]]="N/A",6,MATCH(Points_Table[[#This Row],[% Served 3yr Average]],'Need Points'!$S$21:$S$26,1)+1))</f>
        <v>5</v>
      </c>
    </row>
    <row r="655" spans="1:16" x14ac:dyDescent="0.25">
      <c r="A655" t="str">
        <f t="shared" si="44"/>
        <v>660411</v>
      </c>
      <c r="B655" s="68" t="s">
        <v>2729</v>
      </c>
      <c r="C655" s="71" t="s">
        <v>1224</v>
      </c>
      <c r="D655" s="69">
        <v>2018</v>
      </c>
      <c r="E655" s="69">
        <v>4</v>
      </c>
      <c r="F655" s="69">
        <v>94</v>
      </c>
      <c r="G655" t="str">
        <f>IFERROR(VLOOKUP(_xlfn.NUMBERVALUE($A655),PKRFP1!$A:$I,6,FALSE),"N/A")</f>
        <v>N/A</v>
      </c>
      <c r="H655" t="str">
        <f>IFERROR(VLOOKUP(_xlfn.NUMBERVALUE($A655),PKRFP1!$A:$I,5,FALSE),"N/A")</f>
        <v>N/A</v>
      </c>
      <c r="I655">
        <f>IF(AND(ISNUMBER(Points_Table[[#This Row],[May 2019 NRI]]),ISNUMBER(Points_Table[[#This Row],[2008 NRC]]),OR(H655&lt;=4,G655&gt;=$T$17)),1,0)</f>
        <v>0</v>
      </c>
      <c r="J655">
        <f t="shared" si="41"/>
        <v>0</v>
      </c>
      <c r="K655">
        <f t="shared" si="42"/>
        <v>3</v>
      </c>
      <c r="L655" s="90">
        <f>Points_Table[[#This Row],[Ec Dis Points]]+Points_Table[[#This Row],[ELL Points]]</f>
        <v>3</v>
      </c>
      <c r="M655" t="str">
        <f>IFERROR(VLOOKUP(_xlfn.NUMBERVALUE($A655),PKRFP1!$A:$L,12,FALSE),"N/A")</f>
        <v>N/A</v>
      </c>
      <c r="N655" s="88">
        <f t="shared" si="43"/>
        <v>3</v>
      </c>
      <c r="O655" s="94" t="str">
        <f>IFERROR(VLOOKUP(_xlfn.NUMBERVALUE($A655),'% Served'!$A:$L,12,FALSE),"N/A")</f>
        <v>N/A</v>
      </c>
      <c r="P655" s="90">
        <f>INDEX('Need Points'!$T$21:$T$26,IF(Points_Table[[#This Row],[% Served 3yr Average]]="N/A",6,MATCH(Points_Table[[#This Row],[% Served 3yr Average]],'Need Points'!$S$21:$S$26,1)+1))</f>
        <v>5</v>
      </c>
    </row>
    <row r="656" spans="1:16" x14ac:dyDescent="0.25">
      <c r="A656" t="str">
        <f t="shared" si="44"/>
        <v>660412</v>
      </c>
      <c r="B656" s="68" t="s">
        <v>2730</v>
      </c>
      <c r="C656" s="71" t="s">
        <v>1226</v>
      </c>
      <c r="D656" s="69">
        <v>2018</v>
      </c>
      <c r="E656" s="69">
        <v>1</v>
      </c>
      <c r="F656" s="69">
        <v>25</v>
      </c>
      <c r="G656" t="str">
        <f>IFERROR(VLOOKUP(_xlfn.NUMBERVALUE($A656),PKRFP1!$A:$I,6,FALSE),"N/A")</f>
        <v>N/A</v>
      </c>
      <c r="H656" t="str">
        <f>IFERROR(VLOOKUP(_xlfn.NUMBERVALUE($A656),PKRFP1!$A:$I,5,FALSE),"N/A")</f>
        <v>N/A</v>
      </c>
      <c r="I656">
        <f>IF(AND(ISNUMBER(Points_Table[[#This Row],[May 2019 NRI]]),ISNUMBER(Points_Table[[#This Row],[2008 NRC]]),OR(H656&lt;=4,G656&gt;=$T$17)),1,0)</f>
        <v>0</v>
      </c>
      <c r="J656">
        <f t="shared" si="41"/>
        <v>0</v>
      </c>
      <c r="K656">
        <f t="shared" si="42"/>
        <v>1</v>
      </c>
      <c r="L656" s="90">
        <f>Points_Table[[#This Row],[Ec Dis Points]]+Points_Table[[#This Row],[ELL Points]]</f>
        <v>1</v>
      </c>
      <c r="M656" t="str">
        <f>IFERROR(VLOOKUP(_xlfn.NUMBERVALUE($A656),PKRFP1!$A:$L,12,FALSE),"N/A")</f>
        <v>N/A</v>
      </c>
      <c r="N656" s="88">
        <f t="shared" si="43"/>
        <v>3</v>
      </c>
      <c r="O656" s="94" t="str">
        <f>IFERROR(VLOOKUP(_xlfn.NUMBERVALUE($A656),'% Served'!$A:$L,12,FALSE),"N/A")</f>
        <v>N/A</v>
      </c>
      <c r="P656" s="90">
        <f>INDEX('Need Points'!$T$21:$T$26,IF(Points_Table[[#This Row],[% Served 3yr Average]]="N/A",6,MATCH(Points_Table[[#This Row],[% Served 3yr Average]],'Need Points'!$S$21:$S$26,1)+1))</f>
        <v>5</v>
      </c>
    </row>
    <row r="657" spans="1:16" x14ac:dyDescent="0.25">
      <c r="A657" t="str">
        <f t="shared" si="44"/>
        <v>660501</v>
      </c>
      <c r="B657" s="68" t="s">
        <v>2731</v>
      </c>
      <c r="C657" s="71" t="s">
        <v>1235</v>
      </c>
      <c r="D657" s="69">
        <v>2018</v>
      </c>
      <c r="E657" s="69">
        <v>9</v>
      </c>
      <c r="F657" s="69">
        <v>19</v>
      </c>
      <c r="G657">
        <f>IFERROR(VLOOKUP(_xlfn.NUMBERVALUE($A657),PKRFP1!$A:$I,6,FALSE),"N/A")</f>
        <v>0.1</v>
      </c>
      <c r="H657">
        <f>IFERROR(VLOOKUP(_xlfn.NUMBERVALUE($A657),PKRFP1!$A:$I,5,FALSE),"N/A")</f>
        <v>6</v>
      </c>
      <c r="I657">
        <f>IF(AND(ISNUMBER(Points_Table[[#This Row],[May 2019 NRI]]),ISNUMBER(Points_Table[[#This Row],[2008 NRC]]),OR(H657&lt;=4,G657&gt;=$T$17)),1,0)</f>
        <v>0</v>
      </c>
      <c r="J657">
        <f t="shared" si="41"/>
        <v>1</v>
      </c>
      <c r="K657">
        <f t="shared" si="42"/>
        <v>1</v>
      </c>
      <c r="L657" s="90">
        <f>Points_Table[[#This Row],[Ec Dis Points]]+Points_Table[[#This Row],[ELL Points]]</f>
        <v>2</v>
      </c>
      <c r="M657">
        <f>IFERROR(VLOOKUP(_xlfn.NUMBERVALUE($A657),PKRFP1!$A:$L,12,FALSE),"N/A")</f>
        <v>0</v>
      </c>
      <c r="N657" s="88">
        <f t="shared" si="43"/>
        <v>3</v>
      </c>
      <c r="O657" s="94" t="str">
        <f>IFERROR(VLOOKUP(_xlfn.NUMBERVALUE($A657),'% Served'!$A:$L,12,FALSE),"N/A")</f>
        <v>N/A</v>
      </c>
      <c r="P657" s="90">
        <f>INDEX('Need Points'!$T$21:$T$26,IF(Points_Table[[#This Row],[% Served 3yr Average]]="N/A",6,MATCH(Points_Table[[#This Row],[% Served 3yr Average]],'Need Points'!$S$21:$S$26,1)+1))</f>
        <v>5</v>
      </c>
    </row>
    <row r="658" spans="1:16" x14ac:dyDescent="0.25">
      <c r="A658" t="str">
        <f t="shared" si="44"/>
        <v>660701</v>
      </c>
      <c r="B658" s="68" t="s">
        <v>2732</v>
      </c>
      <c r="C658" s="71" t="s">
        <v>1278</v>
      </c>
      <c r="D658" s="69">
        <v>2018</v>
      </c>
      <c r="E658" s="69">
        <v>4</v>
      </c>
      <c r="F658" s="69">
        <v>19</v>
      </c>
      <c r="G658">
        <f>IFERROR(VLOOKUP(_xlfn.NUMBERVALUE($A658),PKRFP1!$A:$I,6,FALSE),"N/A")</f>
        <v>9.8000000000000004E-2</v>
      </c>
      <c r="H658">
        <f>IFERROR(VLOOKUP(_xlfn.NUMBERVALUE($A658),PKRFP1!$A:$I,5,FALSE),"N/A")</f>
        <v>6</v>
      </c>
      <c r="I658">
        <f>IF(AND(ISNUMBER(Points_Table[[#This Row],[May 2019 NRI]]),ISNUMBER(Points_Table[[#This Row],[2008 NRC]]),OR(H658&lt;=4,G658&gt;=$T$17)),1,0)</f>
        <v>0</v>
      </c>
      <c r="J658">
        <f t="shared" si="41"/>
        <v>0</v>
      </c>
      <c r="K658">
        <f t="shared" si="42"/>
        <v>1</v>
      </c>
      <c r="L658" s="90">
        <f>Points_Table[[#This Row],[Ec Dis Points]]+Points_Table[[#This Row],[ELL Points]]</f>
        <v>1</v>
      </c>
      <c r="M658">
        <f>IFERROR(VLOOKUP(_xlfn.NUMBERVALUE($A658),PKRFP1!$A:$L,12,FALSE),"N/A")</f>
        <v>1</v>
      </c>
      <c r="N658" s="88">
        <f t="shared" si="43"/>
        <v>3</v>
      </c>
      <c r="O658" s="94">
        <f>IFERROR(VLOOKUP(_xlfn.NUMBERVALUE($A658),'% Served'!$A:$L,12,FALSE),"N/A")</f>
        <v>1</v>
      </c>
      <c r="P658" s="90">
        <f>INDEX('Need Points'!$T$21:$T$26,IF(Points_Table[[#This Row],[% Served 3yr Average]]="N/A",6,MATCH(Points_Table[[#This Row],[% Served 3yr Average]],'Need Points'!$S$21:$S$26,1)+1))</f>
        <v>5</v>
      </c>
    </row>
    <row r="659" spans="1:16" x14ac:dyDescent="0.25">
      <c r="A659" t="str">
        <f t="shared" si="44"/>
        <v>660801</v>
      </c>
      <c r="B659" s="68" t="s">
        <v>2733</v>
      </c>
      <c r="C659" s="71" t="s">
        <v>1293</v>
      </c>
      <c r="D659" s="69">
        <v>2018</v>
      </c>
      <c r="E659" s="69">
        <v>3</v>
      </c>
      <c r="F659" s="69">
        <v>7</v>
      </c>
      <c r="G659">
        <f>IFERROR(VLOOKUP(_xlfn.NUMBERVALUE($A659),PKRFP1!$A:$I,6,FALSE),"N/A")</f>
        <v>0.106</v>
      </c>
      <c r="H659">
        <f>IFERROR(VLOOKUP(_xlfn.NUMBERVALUE($A659),PKRFP1!$A:$I,5,FALSE),"N/A")</f>
        <v>6</v>
      </c>
      <c r="I659">
        <f>IF(AND(ISNUMBER(Points_Table[[#This Row],[May 2019 NRI]]),ISNUMBER(Points_Table[[#This Row],[2008 NRC]]),OR(H659&lt;=4,G659&gt;=$T$17)),1,0)</f>
        <v>0</v>
      </c>
      <c r="J659">
        <f t="shared" si="41"/>
        <v>0</v>
      </c>
      <c r="K659">
        <f t="shared" si="42"/>
        <v>1</v>
      </c>
      <c r="L659" s="90">
        <f>Points_Table[[#This Row],[Ec Dis Points]]+Points_Table[[#This Row],[ELL Points]]</f>
        <v>1</v>
      </c>
      <c r="M659">
        <f>IFERROR(VLOOKUP(_xlfn.NUMBERVALUE($A659),PKRFP1!$A:$L,12,FALSE),"N/A")</f>
        <v>0</v>
      </c>
      <c r="N659" s="88">
        <f t="shared" si="43"/>
        <v>3</v>
      </c>
      <c r="O659" s="94" t="str">
        <f>IFERROR(VLOOKUP(_xlfn.NUMBERVALUE($A659),'% Served'!$A:$L,12,FALSE),"N/A")</f>
        <v>N/A</v>
      </c>
      <c r="P659" s="90">
        <f>INDEX('Need Points'!$T$21:$T$26,IF(Points_Table[[#This Row],[% Served 3yr Average]]="N/A",6,MATCH(Points_Table[[#This Row],[% Served 3yr Average]],'Need Points'!$S$21:$S$26,1)+1))</f>
        <v>5</v>
      </c>
    </row>
    <row r="660" spans="1:16" x14ac:dyDescent="0.25">
      <c r="A660" t="str">
        <f t="shared" si="44"/>
        <v>660802</v>
      </c>
      <c r="B660" s="68" t="s">
        <v>2734</v>
      </c>
      <c r="C660" s="71" t="s">
        <v>1330</v>
      </c>
      <c r="D660" s="69">
        <v>2018</v>
      </c>
      <c r="E660" s="69">
        <v>3</v>
      </c>
      <c r="F660" s="69">
        <v>24</v>
      </c>
      <c r="G660">
        <f>IFERROR(VLOOKUP(_xlfn.NUMBERVALUE($A660),PKRFP1!$A:$I,6,FALSE),"N/A")</f>
        <v>7.0999999999999994E-2</v>
      </c>
      <c r="H660">
        <f>IFERROR(VLOOKUP(_xlfn.NUMBERVALUE($A660),PKRFP1!$A:$I,5,FALSE),"N/A")</f>
        <v>6</v>
      </c>
      <c r="I660">
        <f>IF(AND(ISNUMBER(Points_Table[[#This Row],[May 2019 NRI]]),ISNUMBER(Points_Table[[#This Row],[2008 NRC]]),OR(H660&lt;=4,G660&gt;=$T$17)),1,0)</f>
        <v>0</v>
      </c>
      <c r="J660">
        <f t="shared" si="41"/>
        <v>0</v>
      </c>
      <c r="K660">
        <f t="shared" si="42"/>
        <v>1</v>
      </c>
      <c r="L660" s="90">
        <f>Points_Table[[#This Row],[Ec Dis Points]]+Points_Table[[#This Row],[ELL Points]]</f>
        <v>1</v>
      </c>
      <c r="M660">
        <f>IFERROR(VLOOKUP(_xlfn.NUMBERVALUE($A660),PKRFP1!$A:$L,12,FALSE),"N/A")</f>
        <v>1</v>
      </c>
      <c r="N660" s="88">
        <f t="shared" si="43"/>
        <v>3</v>
      </c>
      <c r="O660" s="94">
        <f>IFERROR(VLOOKUP(_xlfn.NUMBERVALUE($A660),'% Served'!$A:$L,12,FALSE),"N/A")</f>
        <v>1</v>
      </c>
      <c r="P660" s="90">
        <f>INDEX('Need Points'!$T$21:$T$26,IF(Points_Table[[#This Row],[% Served 3yr Average]]="N/A",6,MATCH(Points_Table[[#This Row],[% Served 3yr Average]],'Need Points'!$S$21:$S$26,1)+1))</f>
        <v>5</v>
      </c>
    </row>
    <row r="661" spans="1:16" x14ac:dyDescent="0.25">
      <c r="A661" t="str">
        <f t="shared" si="44"/>
        <v>660803</v>
      </c>
      <c r="B661" s="68" t="s">
        <v>2735</v>
      </c>
      <c r="C661" s="71" t="s">
        <v>1238</v>
      </c>
      <c r="D661" s="69">
        <v>2018</v>
      </c>
      <c r="E661" s="69">
        <v>0</v>
      </c>
      <c r="F661" s="69">
        <v>77</v>
      </c>
      <c r="G661" t="str">
        <f>IFERROR(VLOOKUP(_xlfn.NUMBERVALUE($A661),PKRFP1!$A:$I,6,FALSE),"N/A")</f>
        <v>N/A</v>
      </c>
      <c r="H661" t="str">
        <f>IFERROR(VLOOKUP(_xlfn.NUMBERVALUE($A661),PKRFP1!$A:$I,5,FALSE),"N/A")</f>
        <v>N/A</v>
      </c>
      <c r="I661">
        <f>IF(AND(ISNUMBER(Points_Table[[#This Row],[May 2019 NRI]]),ISNUMBER(Points_Table[[#This Row],[2008 NRC]]),OR(H661&lt;=4,G661&gt;=$T$17)),1,0)</f>
        <v>0</v>
      </c>
      <c r="J661">
        <f t="shared" si="41"/>
        <v>0</v>
      </c>
      <c r="K661">
        <f t="shared" si="42"/>
        <v>3</v>
      </c>
      <c r="L661" s="90">
        <f>Points_Table[[#This Row],[Ec Dis Points]]+Points_Table[[#This Row],[ELL Points]]</f>
        <v>3</v>
      </c>
      <c r="M661" t="str">
        <f>IFERROR(VLOOKUP(_xlfn.NUMBERVALUE($A661),PKRFP1!$A:$L,12,FALSE),"N/A")</f>
        <v>N/A</v>
      </c>
      <c r="N661" s="88">
        <f t="shared" si="43"/>
        <v>3</v>
      </c>
      <c r="O661" s="94" t="str">
        <f>IFERROR(VLOOKUP(_xlfn.NUMBERVALUE($A661),'% Served'!$A:$L,12,FALSE),"N/A")</f>
        <v>N/A</v>
      </c>
      <c r="P661" s="90">
        <f>INDEX('Need Points'!$T$21:$T$26,IF(Points_Table[[#This Row],[% Served 3yr Average]]="N/A",6,MATCH(Points_Table[[#This Row],[% Served 3yr Average]],'Need Points'!$S$21:$S$26,1)+1))</f>
        <v>5</v>
      </c>
    </row>
    <row r="662" spans="1:16" x14ac:dyDescent="0.25">
      <c r="A662" t="str">
        <f t="shared" si="44"/>
        <v>660804</v>
      </c>
      <c r="B662" s="68" t="s">
        <v>2736</v>
      </c>
      <c r="C662" s="71" t="s">
        <v>1295</v>
      </c>
      <c r="D662" s="69">
        <v>2018</v>
      </c>
      <c r="E662" s="69">
        <v>0</v>
      </c>
      <c r="F662" s="69">
        <v>95</v>
      </c>
      <c r="G662" t="str">
        <f>IFERROR(VLOOKUP(_xlfn.NUMBERVALUE($A662),PKRFP1!$A:$I,6,FALSE),"N/A")</f>
        <v>N/A</v>
      </c>
      <c r="H662" t="str">
        <f>IFERROR(VLOOKUP(_xlfn.NUMBERVALUE($A662),PKRFP1!$A:$I,5,FALSE),"N/A")</f>
        <v>N/A</v>
      </c>
      <c r="I662">
        <f>IF(AND(ISNUMBER(Points_Table[[#This Row],[May 2019 NRI]]),ISNUMBER(Points_Table[[#This Row],[2008 NRC]]),OR(H662&lt;=4,G662&gt;=$T$17)),1,0)</f>
        <v>0</v>
      </c>
      <c r="J662">
        <f t="shared" si="41"/>
        <v>0</v>
      </c>
      <c r="K662">
        <f t="shared" si="42"/>
        <v>3</v>
      </c>
      <c r="L662" s="90">
        <f>Points_Table[[#This Row],[Ec Dis Points]]+Points_Table[[#This Row],[ELL Points]]</f>
        <v>3</v>
      </c>
      <c r="M662" t="str">
        <f>IFERROR(VLOOKUP(_xlfn.NUMBERVALUE($A662),PKRFP1!$A:$L,12,FALSE),"N/A")</f>
        <v>N/A</v>
      </c>
      <c r="N662" s="88">
        <f t="shared" si="43"/>
        <v>3</v>
      </c>
      <c r="O662" s="94" t="str">
        <f>IFERROR(VLOOKUP(_xlfn.NUMBERVALUE($A662),'% Served'!$A:$L,12,FALSE),"N/A")</f>
        <v>N/A</v>
      </c>
      <c r="P662" s="90">
        <f>INDEX('Need Points'!$T$21:$T$26,IF(Points_Table[[#This Row],[% Served 3yr Average]]="N/A",6,MATCH(Points_Table[[#This Row],[% Served 3yr Average]],'Need Points'!$S$21:$S$26,1)+1))</f>
        <v>5</v>
      </c>
    </row>
    <row r="663" spans="1:16" x14ac:dyDescent="0.25">
      <c r="A663" t="str">
        <f t="shared" si="44"/>
        <v>660805</v>
      </c>
      <c r="B663" s="68" t="s">
        <v>2737</v>
      </c>
      <c r="C663" s="71" t="s">
        <v>1384</v>
      </c>
      <c r="D663" s="69">
        <v>2018</v>
      </c>
      <c r="E663" s="69">
        <v>4</v>
      </c>
      <c r="F663" s="69">
        <v>19</v>
      </c>
      <c r="G663">
        <f>IFERROR(VLOOKUP(_xlfn.NUMBERVALUE($A663),PKRFP1!$A:$I,6,FALSE),"N/A")</f>
        <v>0.20200000000000001</v>
      </c>
      <c r="H663">
        <f>IFERROR(VLOOKUP(_xlfn.NUMBERVALUE($A663),PKRFP1!$A:$I,5,FALSE),"N/A")</f>
        <v>6</v>
      </c>
      <c r="I663">
        <f>IF(AND(ISNUMBER(Points_Table[[#This Row],[May 2019 NRI]]),ISNUMBER(Points_Table[[#This Row],[2008 NRC]]),OR(H663&lt;=4,G663&gt;=$T$17)),1,0)</f>
        <v>0</v>
      </c>
      <c r="J663">
        <f t="shared" si="41"/>
        <v>0</v>
      </c>
      <c r="K663">
        <f t="shared" si="42"/>
        <v>1</v>
      </c>
      <c r="L663" s="90">
        <f>Points_Table[[#This Row],[Ec Dis Points]]+Points_Table[[#This Row],[ELL Points]]</f>
        <v>1</v>
      </c>
      <c r="M663">
        <f>IFERROR(VLOOKUP(_xlfn.NUMBERVALUE($A663),PKRFP1!$A:$L,12,FALSE),"N/A")</f>
        <v>0</v>
      </c>
      <c r="N663" s="88">
        <f t="shared" si="43"/>
        <v>3</v>
      </c>
      <c r="O663" s="94" t="str">
        <f>IFERROR(VLOOKUP(_xlfn.NUMBERVALUE($A663),'% Served'!$A:$L,12,FALSE),"N/A")</f>
        <v>N/A</v>
      </c>
      <c r="P663" s="90">
        <f>INDEX('Need Points'!$T$21:$T$26,IF(Points_Table[[#This Row],[% Served 3yr Average]]="N/A",6,MATCH(Points_Table[[#This Row],[% Served 3yr Average]],'Need Points'!$S$21:$S$26,1)+1))</f>
        <v>5</v>
      </c>
    </row>
    <row r="664" spans="1:16" x14ac:dyDescent="0.25">
      <c r="A664" t="str">
        <f t="shared" si="44"/>
        <v>660806</v>
      </c>
      <c r="B664" s="68" t="s">
        <v>2738</v>
      </c>
      <c r="C664" s="71" t="s">
        <v>1294</v>
      </c>
      <c r="D664" s="69">
        <v>2018</v>
      </c>
      <c r="E664" s="69">
        <v>0</v>
      </c>
      <c r="F664" s="69">
        <v>0</v>
      </c>
      <c r="G664" t="str">
        <f>IFERROR(VLOOKUP(_xlfn.NUMBERVALUE($A664),PKRFP1!$A:$I,6,FALSE),"N/A")</f>
        <v>N/A</v>
      </c>
      <c r="H664" t="str">
        <f>IFERROR(VLOOKUP(_xlfn.NUMBERVALUE($A664),PKRFP1!$A:$I,5,FALSE),"N/A")</f>
        <v>N/A</v>
      </c>
      <c r="I664">
        <f>IF(AND(ISNUMBER(Points_Table[[#This Row],[May 2019 NRI]]),ISNUMBER(Points_Table[[#This Row],[2008 NRC]]),OR(H664&lt;=4,G664&gt;=$T$17)),1,0)</f>
        <v>0</v>
      </c>
      <c r="J664">
        <f t="shared" si="41"/>
        <v>0</v>
      </c>
      <c r="K664">
        <f t="shared" si="42"/>
        <v>1</v>
      </c>
      <c r="L664" s="90">
        <f>Points_Table[[#This Row],[Ec Dis Points]]+Points_Table[[#This Row],[ELL Points]]</f>
        <v>1</v>
      </c>
      <c r="M664" t="str">
        <f>IFERROR(VLOOKUP(_xlfn.NUMBERVALUE($A664),PKRFP1!$A:$L,12,FALSE),"N/A")</f>
        <v>N/A</v>
      </c>
      <c r="N664" s="88">
        <f t="shared" si="43"/>
        <v>3</v>
      </c>
      <c r="O664" s="94" t="str">
        <f>IFERROR(VLOOKUP(_xlfn.NUMBERVALUE($A664),'% Served'!$A:$L,12,FALSE),"N/A")</f>
        <v>N/A</v>
      </c>
      <c r="P664" s="90">
        <f>INDEX('Need Points'!$T$21:$T$26,IF(Points_Table[[#This Row],[% Served 3yr Average]]="N/A",6,MATCH(Points_Table[[#This Row],[% Served 3yr Average]],'Need Points'!$S$21:$S$26,1)+1))</f>
        <v>5</v>
      </c>
    </row>
    <row r="665" spans="1:16" x14ac:dyDescent="0.25">
      <c r="A665" t="str">
        <f t="shared" si="44"/>
        <v>660809</v>
      </c>
      <c r="B665" s="68" t="s">
        <v>2739</v>
      </c>
      <c r="C665" s="71" t="s">
        <v>1329</v>
      </c>
      <c r="D665" s="69">
        <v>2018</v>
      </c>
      <c r="E665" s="69">
        <v>2</v>
      </c>
      <c r="F665" s="69">
        <v>13</v>
      </c>
      <c r="G665">
        <f>IFERROR(VLOOKUP(_xlfn.NUMBERVALUE($A665),PKRFP1!$A:$I,6,FALSE),"N/A")</f>
        <v>0.11799999999999999</v>
      </c>
      <c r="H665">
        <f>IFERROR(VLOOKUP(_xlfn.NUMBERVALUE($A665),PKRFP1!$A:$I,5,FALSE),"N/A")</f>
        <v>6</v>
      </c>
      <c r="I665">
        <f>IF(AND(ISNUMBER(Points_Table[[#This Row],[May 2019 NRI]]),ISNUMBER(Points_Table[[#This Row],[2008 NRC]]),OR(H665&lt;=4,G665&gt;=$T$17)),1,0)</f>
        <v>0</v>
      </c>
      <c r="J665">
        <f t="shared" si="41"/>
        <v>0</v>
      </c>
      <c r="K665">
        <f t="shared" si="42"/>
        <v>1</v>
      </c>
      <c r="L665" s="90">
        <f>Points_Table[[#This Row],[Ec Dis Points]]+Points_Table[[#This Row],[ELL Points]]</f>
        <v>1</v>
      </c>
      <c r="M665">
        <f>IFERROR(VLOOKUP(_xlfn.NUMBERVALUE($A665),PKRFP1!$A:$L,12,FALSE),"N/A")</f>
        <v>0</v>
      </c>
      <c r="N665" s="88">
        <f t="shared" si="43"/>
        <v>3</v>
      </c>
      <c r="O665" s="94" t="str">
        <f>IFERROR(VLOOKUP(_xlfn.NUMBERVALUE($A665),'% Served'!$A:$L,12,FALSE),"N/A")</f>
        <v>N/A</v>
      </c>
      <c r="P665" s="90">
        <f>INDEX('Need Points'!$T$21:$T$26,IF(Points_Table[[#This Row],[% Served 3yr Average]]="N/A",6,MATCH(Points_Table[[#This Row],[% Served 3yr Average]],'Need Points'!$S$21:$S$26,1)+1))</f>
        <v>5</v>
      </c>
    </row>
    <row r="666" spans="1:16" x14ac:dyDescent="0.25">
      <c r="A666" t="str">
        <f t="shared" si="44"/>
        <v>660900</v>
      </c>
      <c r="B666" s="68" t="s">
        <v>2740</v>
      </c>
      <c r="C666" s="71" t="s">
        <v>978</v>
      </c>
      <c r="D666" s="69">
        <v>2018</v>
      </c>
      <c r="E666" s="69">
        <v>9</v>
      </c>
      <c r="F666" s="69">
        <v>85</v>
      </c>
      <c r="G666">
        <f>IFERROR(VLOOKUP(_xlfn.NUMBERVALUE($A666),PKRFP1!$A:$I,6,FALSE),"N/A")</f>
        <v>1.6</v>
      </c>
      <c r="H666">
        <f>IFERROR(VLOOKUP(_xlfn.NUMBERVALUE($A666),PKRFP1!$A:$I,5,FALSE),"N/A")</f>
        <v>3</v>
      </c>
      <c r="I666">
        <f>IF(AND(ISNUMBER(Points_Table[[#This Row],[May 2019 NRI]]),ISNUMBER(Points_Table[[#This Row],[2008 NRC]]),OR(H666&lt;=4,G666&gt;=$T$17)),1,0)</f>
        <v>1</v>
      </c>
      <c r="J666">
        <f t="shared" si="41"/>
        <v>1</v>
      </c>
      <c r="K666">
        <f t="shared" si="42"/>
        <v>3</v>
      </c>
      <c r="L666" s="90">
        <f>Points_Table[[#This Row],[Ec Dis Points]]+Points_Table[[#This Row],[ELL Points]]</f>
        <v>4</v>
      </c>
      <c r="M666">
        <f>IFERROR(VLOOKUP(_xlfn.NUMBERVALUE($A666),PKRFP1!$A:$L,12,FALSE),"N/A")</f>
        <v>1</v>
      </c>
      <c r="N666" s="88">
        <f t="shared" si="43"/>
        <v>2</v>
      </c>
      <c r="O666" s="94">
        <f>IFERROR(VLOOKUP(_xlfn.NUMBERVALUE($A666),'% Served'!$A:$L,12,FALSE),"N/A")</f>
        <v>1</v>
      </c>
      <c r="P666" s="90">
        <f>INDEX('Need Points'!$T$21:$T$26,IF(Points_Table[[#This Row],[% Served 3yr Average]]="N/A",6,MATCH(Points_Table[[#This Row],[% Served 3yr Average]],'Need Points'!$S$21:$S$26,1)+1))</f>
        <v>5</v>
      </c>
    </row>
    <row r="667" spans="1:16" x14ac:dyDescent="0.25">
      <c r="A667" t="str">
        <f t="shared" si="44"/>
        <v>661004</v>
      </c>
      <c r="B667" s="68" t="s">
        <v>2741</v>
      </c>
      <c r="C667" s="71" t="s">
        <v>1179</v>
      </c>
      <c r="D667" s="69">
        <v>2018</v>
      </c>
      <c r="E667" s="69">
        <v>1</v>
      </c>
      <c r="F667" s="69">
        <v>5</v>
      </c>
      <c r="G667">
        <f>IFERROR(VLOOKUP(_xlfn.NUMBERVALUE($A667),PKRFP1!$A:$I,6,FALSE),"N/A")</f>
        <v>0.03</v>
      </c>
      <c r="H667">
        <f>IFERROR(VLOOKUP(_xlfn.NUMBERVALUE($A667),PKRFP1!$A:$I,5,FALSE),"N/A")</f>
        <v>6</v>
      </c>
      <c r="I667">
        <f>IF(AND(ISNUMBER(Points_Table[[#This Row],[May 2019 NRI]]),ISNUMBER(Points_Table[[#This Row],[2008 NRC]]),OR(H667&lt;=4,G667&gt;=$T$17)),1,0)</f>
        <v>0</v>
      </c>
      <c r="J667">
        <f t="shared" si="41"/>
        <v>0</v>
      </c>
      <c r="K667">
        <f t="shared" si="42"/>
        <v>1</v>
      </c>
      <c r="L667" s="90">
        <f>Points_Table[[#This Row],[Ec Dis Points]]+Points_Table[[#This Row],[ELL Points]]</f>
        <v>1</v>
      </c>
      <c r="M667">
        <f>IFERROR(VLOOKUP(_xlfn.NUMBERVALUE($A667),PKRFP1!$A:$L,12,FALSE),"N/A")</f>
        <v>0</v>
      </c>
      <c r="N667" s="88">
        <f t="shared" si="43"/>
        <v>3</v>
      </c>
      <c r="O667" s="94" t="str">
        <f>IFERROR(VLOOKUP(_xlfn.NUMBERVALUE($A667),'% Served'!$A:$L,12,FALSE),"N/A")</f>
        <v>N/A</v>
      </c>
      <c r="P667" s="90">
        <f>INDEX('Need Points'!$T$21:$T$26,IF(Points_Table[[#This Row],[% Served 3yr Average]]="N/A",6,MATCH(Points_Table[[#This Row],[% Served 3yr Average]],'Need Points'!$S$21:$S$26,1)+1))</f>
        <v>5</v>
      </c>
    </row>
    <row r="668" spans="1:16" x14ac:dyDescent="0.25">
      <c r="A668" t="str">
        <f t="shared" si="44"/>
        <v>661100</v>
      </c>
      <c r="B668" s="68" t="s">
        <v>2742</v>
      </c>
      <c r="C668" s="71" t="s">
        <v>1302</v>
      </c>
      <c r="D668" s="69">
        <v>2018</v>
      </c>
      <c r="E668" s="69">
        <v>12</v>
      </c>
      <c r="F668" s="69">
        <v>52</v>
      </c>
      <c r="G668">
        <f>IFERROR(VLOOKUP(_xlfn.NUMBERVALUE($A668),PKRFP1!$A:$I,6,FALSE),"N/A")</f>
        <v>0.69199999999999995</v>
      </c>
      <c r="H668">
        <f>IFERROR(VLOOKUP(_xlfn.NUMBERVALUE($A668),PKRFP1!$A:$I,5,FALSE),"N/A")</f>
        <v>5</v>
      </c>
      <c r="I668">
        <f>IF(AND(ISNUMBER(Points_Table[[#This Row],[May 2019 NRI]]),ISNUMBER(Points_Table[[#This Row],[2008 NRC]]),OR(H668&lt;=4,G668&gt;=$T$17)),1,0)</f>
        <v>0</v>
      </c>
      <c r="J668">
        <f t="shared" si="41"/>
        <v>2</v>
      </c>
      <c r="K668">
        <f t="shared" si="42"/>
        <v>2</v>
      </c>
      <c r="L668" s="90">
        <f>Points_Table[[#This Row],[Ec Dis Points]]+Points_Table[[#This Row],[ELL Points]]</f>
        <v>4</v>
      </c>
      <c r="M668">
        <f>IFERROR(VLOOKUP(_xlfn.NUMBERVALUE($A668),PKRFP1!$A:$L,12,FALSE),"N/A")</f>
        <v>1</v>
      </c>
      <c r="N668" s="88">
        <f t="shared" si="43"/>
        <v>3</v>
      </c>
      <c r="O668" s="94">
        <f>IFERROR(VLOOKUP(_xlfn.NUMBERVALUE($A668),'% Served'!$A:$L,12,FALSE),"N/A")</f>
        <v>1</v>
      </c>
      <c r="P668" s="90">
        <f>INDEX('Need Points'!$T$21:$T$26,IF(Points_Table[[#This Row],[% Served 3yr Average]]="N/A",6,MATCH(Points_Table[[#This Row],[% Served 3yr Average]],'Need Points'!$S$21:$S$26,1)+1))</f>
        <v>5</v>
      </c>
    </row>
    <row r="669" spans="1:16" x14ac:dyDescent="0.25">
      <c r="A669" t="str">
        <f t="shared" si="44"/>
        <v>661201</v>
      </c>
      <c r="B669" s="68" t="s">
        <v>2743</v>
      </c>
      <c r="C669" s="71" t="s">
        <v>1174</v>
      </c>
      <c r="D669" s="69">
        <v>2018</v>
      </c>
      <c r="E669" s="69">
        <v>1</v>
      </c>
      <c r="F669" s="69">
        <v>4</v>
      </c>
      <c r="G669">
        <f>IFERROR(VLOOKUP(_xlfn.NUMBERVALUE($A669),PKRFP1!$A:$I,6,FALSE),"N/A")</f>
        <v>1.4999999999999999E-2</v>
      </c>
      <c r="H669">
        <f>IFERROR(VLOOKUP(_xlfn.NUMBERVALUE($A669),PKRFP1!$A:$I,5,FALSE),"N/A")</f>
        <v>6</v>
      </c>
      <c r="I669">
        <f>IF(AND(ISNUMBER(Points_Table[[#This Row],[May 2019 NRI]]),ISNUMBER(Points_Table[[#This Row],[2008 NRC]]),OR(H669&lt;=4,G669&gt;=$T$17)),1,0)</f>
        <v>0</v>
      </c>
      <c r="J669">
        <f t="shared" si="41"/>
        <v>0</v>
      </c>
      <c r="K669">
        <f t="shared" si="42"/>
        <v>1</v>
      </c>
      <c r="L669" s="90">
        <f>Points_Table[[#This Row],[Ec Dis Points]]+Points_Table[[#This Row],[ELL Points]]</f>
        <v>1</v>
      </c>
      <c r="M669">
        <f>IFERROR(VLOOKUP(_xlfn.NUMBERVALUE($A669),PKRFP1!$A:$L,12,FALSE),"N/A")</f>
        <v>0</v>
      </c>
      <c r="N669" s="88">
        <f t="shared" si="43"/>
        <v>3</v>
      </c>
      <c r="O669" s="94" t="str">
        <f>IFERROR(VLOOKUP(_xlfn.NUMBERVALUE($A669),'% Served'!$A:$L,12,FALSE),"N/A")</f>
        <v>N/A</v>
      </c>
      <c r="P669" s="90">
        <f>INDEX('Need Points'!$T$21:$T$26,IF(Points_Table[[#This Row],[% Served 3yr Average]]="N/A",6,MATCH(Points_Table[[#This Row],[% Served 3yr Average]],'Need Points'!$S$21:$S$26,1)+1))</f>
        <v>5</v>
      </c>
    </row>
    <row r="670" spans="1:16" x14ac:dyDescent="0.25">
      <c r="A670" t="str">
        <f t="shared" si="44"/>
        <v>661301</v>
      </c>
      <c r="B670" s="68" t="s">
        <v>2744</v>
      </c>
      <c r="C670" s="71" t="s">
        <v>1311</v>
      </c>
      <c r="D670" s="69">
        <v>2018</v>
      </c>
      <c r="E670" s="69">
        <v>2</v>
      </c>
      <c r="F670" s="69">
        <v>13</v>
      </c>
      <c r="G670">
        <f>IFERROR(VLOOKUP(_xlfn.NUMBERVALUE($A670),PKRFP1!$A:$I,6,FALSE),"N/A")</f>
        <v>7.5999999999999998E-2</v>
      </c>
      <c r="H670">
        <f>IFERROR(VLOOKUP(_xlfn.NUMBERVALUE($A670),PKRFP1!$A:$I,5,FALSE),"N/A")</f>
        <v>6</v>
      </c>
      <c r="I670">
        <f>IF(AND(ISNUMBER(Points_Table[[#This Row],[May 2019 NRI]]),ISNUMBER(Points_Table[[#This Row],[2008 NRC]]),OR(H670&lt;=4,G670&gt;=$T$17)),1,0)</f>
        <v>0</v>
      </c>
      <c r="J670">
        <f t="shared" si="41"/>
        <v>0</v>
      </c>
      <c r="K670">
        <f t="shared" si="42"/>
        <v>1</v>
      </c>
      <c r="L670" s="90">
        <f>Points_Table[[#This Row],[Ec Dis Points]]+Points_Table[[#This Row],[ELL Points]]</f>
        <v>1</v>
      </c>
      <c r="M670">
        <f>IFERROR(VLOOKUP(_xlfn.NUMBERVALUE($A670),PKRFP1!$A:$L,12,FALSE),"N/A")</f>
        <v>0</v>
      </c>
      <c r="N670" s="88">
        <f t="shared" si="43"/>
        <v>3</v>
      </c>
      <c r="O670" s="94" t="str">
        <f>IFERROR(VLOOKUP(_xlfn.NUMBERVALUE($A670),'% Served'!$A:$L,12,FALSE),"N/A")</f>
        <v>N/A</v>
      </c>
      <c r="P670" s="90">
        <f>INDEX('Need Points'!$T$21:$T$26,IF(Points_Table[[#This Row],[% Served 3yr Average]]="N/A",6,MATCH(Points_Table[[#This Row],[% Served 3yr Average]],'Need Points'!$S$21:$S$26,1)+1))</f>
        <v>5</v>
      </c>
    </row>
    <row r="671" spans="1:16" x14ac:dyDescent="0.25">
      <c r="A671" t="str">
        <f t="shared" si="44"/>
        <v>661401</v>
      </c>
      <c r="B671" s="68" t="s">
        <v>2745</v>
      </c>
      <c r="C671" s="71" t="s">
        <v>1008</v>
      </c>
      <c r="D671" s="69">
        <v>2018</v>
      </c>
      <c r="E671" s="69">
        <v>11</v>
      </c>
      <c r="F671" s="69">
        <v>61</v>
      </c>
      <c r="G671">
        <f>IFERROR(VLOOKUP(_xlfn.NUMBERVALUE($A671),PKRFP1!$A:$I,6,FALSE),"N/A")</f>
        <v>0.89300000000000002</v>
      </c>
      <c r="H671">
        <f>IFERROR(VLOOKUP(_xlfn.NUMBERVALUE($A671),PKRFP1!$A:$I,5,FALSE),"N/A")</f>
        <v>5</v>
      </c>
      <c r="I671">
        <f>IF(AND(ISNUMBER(Points_Table[[#This Row],[May 2019 NRI]]),ISNUMBER(Points_Table[[#This Row],[2008 NRC]]),OR(H671&lt;=4,G671&gt;=$T$17)),1,0)</f>
        <v>1</v>
      </c>
      <c r="J671">
        <f t="shared" si="41"/>
        <v>2</v>
      </c>
      <c r="K671">
        <f t="shared" si="42"/>
        <v>2</v>
      </c>
      <c r="L671" s="90">
        <f>Points_Table[[#This Row],[Ec Dis Points]]+Points_Table[[#This Row],[ELL Points]]</f>
        <v>4</v>
      </c>
      <c r="M671">
        <f>IFERROR(VLOOKUP(_xlfn.NUMBERVALUE($A671),PKRFP1!$A:$L,12,FALSE),"N/A")</f>
        <v>1</v>
      </c>
      <c r="N671" s="88">
        <f t="shared" si="43"/>
        <v>2</v>
      </c>
      <c r="O671" s="94">
        <f>IFERROR(VLOOKUP(_xlfn.NUMBERVALUE($A671),'% Served'!$A:$L,12,FALSE),"N/A")</f>
        <v>1</v>
      </c>
      <c r="P671" s="90">
        <f>INDEX('Need Points'!$T$21:$T$26,IF(Points_Table[[#This Row],[% Served 3yr Average]]="N/A",6,MATCH(Points_Table[[#This Row],[% Served 3yr Average]],'Need Points'!$S$21:$S$26,1)+1))</f>
        <v>5</v>
      </c>
    </row>
    <row r="672" spans="1:16" x14ac:dyDescent="0.25">
      <c r="A672" t="str">
        <f t="shared" si="44"/>
        <v>661402</v>
      </c>
      <c r="B672" s="68" t="s">
        <v>2746</v>
      </c>
      <c r="C672" s="71" t="s">
        <v>1168</v>
      </c>
      <c r="D672" s="69">
        <v>2018</v>
      </c>
      <c r="E672" s="69">
        <v>1</v>
      </c>
      <c r="F672" s="69">
        <v>2</v>
      </c>
      <c r="G672">
        <f>IFERROR(VLOOKUP(_xlfn.NUMBERVALUE($A672),PKRFP1!$A:$I,6,FALSE),"N/A")</f>
        <v>8.9999999999999993E-3</v>
      </c>
      <c r="H672">
        <f>IFERROR(VLOOKUP(_xlfn.NUMBERVALUE($A672),PKRFP1!$A:$I,5,FALSE),"N/A")</f>
        <v>6</v>
      </c>
      <c r="I672">
        <f>IF(AND(ISNUMBER(Points_Table[[#This Row],[May 2019 NRI]]),ISNUMBER(Points_Table[[#This Row],[2008 NRC]]),OR(H672&lt;=4,G672&gt;=$T$17)),1,0)</f>
        <v>0</v>
      </c>
      <c r="J672">
        <f t="shared" si="41"/>
        <v>0</v>
      </c>
      <c r="K672">
        <f t="shared" si="42"/>
        <v>1</v>
      </c>
      <c r="L672" s="90">
        <f>Points_Table[[#This Row],[Ec Dis Points]]+Points_Table[[#This Row],[ELL Points]]</f>
        <v>1</v>
      </c>
      <c r="M672">
        <f>IFERROR(VLOOKUP(_xlfn.NUMBERVALUE($A672),PKRFP1!$A:$L,12,FALSE),"N/A")</f>
        <v>0</v>
      </c>
      <c r="N672" s="88">
        <f t="shared" si="43"/>
        <v>3</v>
      </c>
      <c r="O672" s="94" t="str">
        <f>IFERROR(VLOOKUP(_xlfn.NUMBERVALUE($A672),'% Served'!$A:$L,12,FALSE),"N/A")</f>
        <v>N/A</v>
      </c>
      <c r="P672" s="90">
        <f>INDEX('Need Points'!$T$21:$T$26,IF(Points_Table[[#This Row],[% Served 3yr Average]]="N/A",6,MATCH(Points_Table[[#This Row],[% Served 3yr Average]],'Need Points'!$S$21:$S$26,1)+1))</f>
        <v>5</v>
      </c>
    </row>
    <row r="673" spans="1:16" x14ac:dyDescent="0.25">
      <c r="A673" t="str">
        <f t="shared" si="44"/>
        <v>661500</v>
      </c>
      <c r="B673" s="68" t="s">
        <v>2747</v>
      </c>
      <c r="C673" s="71" t="s">
        <v>1018</v>
      </c>
      <c r="D673" s="69">
        <v>2018</v>
      </c>
      <c r="E673" s="69">
        <v>23</v>
      </c>
      <c r="F673" s="69">
        <v>82</v>
      </c>
      <c r="G673">
        <f>IFERROR(VLOOKUP(_xlfn.NUMBERVALUE($A673),PKRFP1!$A:$I,6,FALSE),"N/A")</f>
        <v>2.258</v>
      </c>
      <c r="H673">
        <f>IFERROR(VLOOKUP(_xlfn.NUMBERVALUE($A673),PKRFP1!$A:$I,5,FALSE),"N/A")</f>
        <v>3</v>
      </c>
      <c r="I673">
        <f>IF(AND(ISNUMBER(Points_Table[[#This Row],[May 2019 NRI]]),ISNUMBER(Points_Table[[#This Row],[2008 NRC]]),OR(H673&lt;=4,G673&gt;=$T$17)),1,0)</f>
        <v>1</v>
      </c>
      <c r="J673">
        <f t="shared" si="41"/>
        <v>2</v>
      </c>
      <c r="K673">
        <f t="shared" si="42"/>
        <v>3</v>
      </c>
      <c r="L673" s="90">
        <f>Points_Table[[#This Row],[Ec Dis Points]]+Points_Table[[#This Row],[ELL Points]]</f>
        <v>5</v>
      </c>
      <c r="M673">
        <f>IFERROR(VLOOKUP(_xlfn.NUMBERVALUE($A673),PKRFP1!$A:$L,12,FALSE),"N/A")</f>
        <v>1</v>
      </c>
      <c r="N673" s="88">
        <f t="shared" si="43"/>
        <v>2</v>
      </c>
      <c r="O673" s="94">
        <f>IFERROR(VLOOKUP(_xlfn.NUMBERVALUE($A673),'% Served'!$A:$L,12,FALSE),"N/A")</f>
        <v>1</v>
      </c>
      <c r="P673" s="90">
        <f>INDEX('Need Points'!$T$21:$T$26,IF(Points_Table[[#This Row],[% Served 3yr Average]]="N/A",6,MATCH(Points_Table[[#This Row],[% Served 3yr Average]],'Need Points'!$S$21:$S$26,1)+1))</f>
        <v>5</v>
      </c>
    </row>
    <row r="674" spans="1:16" x14ac:dyDescent="0.25">
      <c r="A674" t="str">
        <f t="shared" si="44"/>
        <v>661601</v>
      </c>
      <c r="B674" s="68" t="s">
        <v>2748</v>
      </c>
      <c r="C674" s="71" t="s">
        <v>1323</v>
      </c>
      <c r="D674" s="69">
        <v>2018</v>
      </c>
      <c r="E674" s="69">
        <v>1</v>
      </c>
      <c r="F674" s="69">
        <v>11</v>
      </c>
      <c r="G674">
        <f>IFERROR(VLOOKUP(_xlfn.NUMBERVALUE($A674),PKRFP1!$A:$I,6,FALSE),"N/A")</f>
        <v>9.7000000000000003E-2</v>
      </c>
      <c r="H674">
        <f>IFERROR(VLOOKUP(_xlfn.NUMBERVALUE($A674),PKRFP1!$A:$I,5,FALSE),"N/A")</f>
        <v>6</v>
      </c>
      <c r="I674">
        <f>IF(AND(ISNUMBER(Points_Table[[#This Row],[May 2019 NRI]]),ISNUMBER(Points_Table[[#This Row],[2008 NRC]]),OR(H674&lt;=4,G674&gt;=$T$17)),1,0)</f>
        <v>0</v>
      </c>
      <c r="J674">
        <f t="shared" si="41"/>
        <v>0</v>
      </c>
      <c r="K674">
        <f t="shared" si="42"/>
        <v>1</v>
      </c>
      <c r="L674" s="90">
        <f>Points_Table[[#This Row],[Ec Dis Points]]+Points_Table[[#This Row],[ELL Points]]</f>
        <v>1</v>
      </c>
      <c r="M674">
        <f>IFERROR(VLOOKUP(_xlfn.NUMBERVALUE($A674),PKRFP1!$A:$L,12,FALSE),"N/A")</f>
        <v>0</v>
      </c>
      <c r="N674" s="88">
        <f t="shared" si="43"/>
        <v>3</v>
      </c>
      <c r="O674" s="94" t="str">
        <f>IFERROR(VLOOKUP(_xlfn.NUMBERVALUE($A674),'% Served'!$A:$L,12,FALSE),"N/A")</f>
        <v>N/A</v>
      </c>
      <c r="P674" s="90">
        <f>INDEX('Need Points'!$T$21:$T$26,IF(Points_Table[[#This Row],[% Served 3yr Average]]="N/A",6,MATCH(Points_Table[[#This Row],[% Served 3yr Average]],'Need Points'!$S$21:$S$26,1)+1))</f>
        <v>5</v>
      </c>
    </row>
    <row r="675" spans="1:16" x14ac:dyDescent="0.25">
      <c r="A675" t="str">
        <f t="shared" si="44"/>
        <v>661800</v>
      </c>
      <c r="B675" s="68" t="s">
        <v>2749</v>
      </c>
      <c r="C675" s="71" t="s">
        <v>1346</v>
      </c>
      <c r="D675" s="69">
        <v>2018</v>
      </c>
      <c r="E675" s="69">
        <v>3</v>
      </c>
      <c r="F675" s="69">
        <v>2</v>
      </c>
      <c r="G675">
        <f>IFERROR(VLOOKUP(_xlfn.NUMBERVALUE($A675),PKRFP1!$A:$I,6,FALSE),"N/A")</f>
        <v>1.7999999999999999E-2</v>
      </c>
      <c r="H675">
        <f>IFERROR(VLOOKUP(_xlfn.NUMBERVALUE($A675),PKRFP1!$A:$I,5,FALSE),"N/A")</f>
        <v>6</v>
      </c>
      <c r="I675">
        <f>IF(AND(ISNUMBER(Points_Table[[#This Row],[May 2019 NRI]]),ISNUMBER(Points_Table[[#This Row],[2008 NRC]]),OR(H675&lt;=4,G675&gt;=$T$17)),1,0)</f>
        <v>0</v>
      </c>
      <c r="J675">
        <f t="shared" si="41"/>
        <v>0</v>
      </c>
      <c r="K675">
        <f t="shared" si="42"/>
        <v>1</v>
      </c>
      <c r="L675" s="90">
        <f>Points_Table[[#This Row],[Ec Dis Points]]+Points_Table[[#This Row],[ELL Points]]</f>
        <v>1</v>
      </c>
      <c r="M675">
        <f>IFERROR(VLOOKUP(_xlfn.NUMBERVALUE($A675),PKRFP1!$A:$L,12,FALSE),"N/A")</f>
        <v>0</v>
      </c>
      <c r="N675" s="88">
        <f t="shared" si="43"/>
        <v>3</v>
      </c>
      <c r="O675" s="94" t="str">
        <f>IFERROR(VLOOKUP(_xlfn.NUMBERVALUE($A675),'% Served'!$A:$L,12,FALSE),"N/A")</f>
        <v>N/A</v>
      </c>
      <c r="P675" s="90">
        <f>INDEX('Need Points'!$T$21:$T$26,IF(Points_Table[[#This Row],[% Served 3yr Average]]="N/A",6,MATCH(Points_Table[[#This Row],[% Served 3yr Average]],'Need Points'!$S$21:$S$26,1)+1))</f>
        <v>5</v>
      </c>
    </row>
    <row r="676" spans="1:16" x14ac:dyDescent="0.25">
      <c r="A676" t="str">
        <f t="shared" si="44"/>
        <v>661901</v>
      </c>
      <c r="B676" s="68" t="s">
        <v>2750</v>
      </c>
      <c r="C676" s="71" t="s">
        <v>1347</v>
      </c>
      <c r="D676" s="69">
        <v>2018</v>
      </c>
      <c r="E676" s="69">
        <v>4</v>
      </c>
      <c r="F676" s="69">
        <v>15</v>
      </c>
      <c r="G676">
        <f>IFERROR(VLOOKUP(_xlfn.NUMBERVALUE($A676),PKRFP1!$A:$I,6,FALSE),"N/A")</f>
        <v>0.126</v>
      </c>
      <c r="H676">
        <f>IFERROR(VLOOKUP(_xlfn.NUMBERVALUE($A676),PKRFP1!$A:$I,5,FALSE),"N/A")</f>
        <v>6</v>
      </c>
      <c r="I676">
        <f>IF(AND(ISNUMBER(Points_Table[[#This Row],[May 2019 NRI]]),ISNUMBER(Points_Table[[#This Row],[2008 NRC]]),OR(H676&lt;=4,G676&gt;=$T$17)),1,0)</f>
        <v>0</v>
      </c>
      <c r="J676">
        <f t="shared" si="41"/>
        <v>0</v>
      </c>
      <c r="K676">
        <f t="shared" si="42"/>
        <v>1</v>
      </c>
      <c r="L676" s="90">
        <f>Points_Table[[#This Row],[Ec Dis Points]]+Points_Table[[#This Row],[ELL Points]]</f>
        <v>1</v>
      </c>
      <c r="M676">
        <f>IFERROR(VLOOKUP(_xlfn.NUMBERVALUE($A676),PKRFP1!$A:$L,12,FALSE),"N/A")</f>
        <v>0</v>
      </c>
      <c r="N676" s="88">
        <f t="shared" si="43"/>
        <v>3</v>
      </c>
      <c r="O676" s="94" t="str">
        <f>IFERROR(VLOOKUP(_xlfn.NUMBERVALUE($A676),'% Served'!$A:$L,12,FALSE),"N/A")</f>
        <v>N/A</v>
      </c>
      <c r="P676" s="90">
        <f>INDEX('Need Points'!$T$21:$T$26,IF(Points_Table[[#This Row],[% Served 3yr Average]]="N/A",6,MATCH(Points_Table[[#This Row],[% Served 3yr Average]],'Need Points'!$S$21:$S$26,1)+1))</f>
        <v>5</v>
      </c>
    </row>
    <row r="677" spans="1:16" x14ac:dyDescent="0.25">
      <c r="A677" t="str">
        <f t="shared" si="44"/>
        <v>661904</v>
      </c>
      <c r="B677" s="68" t="s">
        <v>2751</v>
      </c>
      <c r="C677" s="71" t="s">
        <v>1030</v>
      </c>
      <c r="D677" s="69">
        <v>2018</v>
      </c>
      <c r="E677" s="69">
        <v>30</v>
      </c>
      <c r="F677" s="69">
        <v>76</v>
      </c>
      <c r="G677">
        <f>IFERROR(VLOOKUP(_xlfn.NUMBERVALUE($A677),PKRFP1!$A:$I,6,FALSE),"N/A")</f>
        <v>1.5720000000000001</v>
      </c>
      <c r="H677">
        <f>IFERROR(VLOOKUP(_xlfn.NUMBERVALUE($A677),PKRFP1!$A:$I,5,FALSE),"N/A")</f>
        <v>3</v>
      </c>
      <c r="I677">
        <f>IF(AND(ISNUMBER(Points_Table[[#This Row],[May 2019 NRI]]),ISNUMBER(Points_Table[[#This Row],[2008 NRC]]),OR(H677&lt;=4,G677&gt;=$T$17)),1,0)</f>
        <v>1</v>
      </c>
      <c r="J677">
        <f t="shared" si="41"/>
        <v>2</v>
      </c>
      <c r="K677">
        <f t="shared" si="42"/>
        <v>3</v>
      </c>
      <c r="L677" s="90">
        <f>Points_Table[[#This Row],[Ec Dis Points]]+Points_Table[[#This Row],[ELL Points]]</f>
        <v>5</v>
      </c>
      <c r="M677">
        <f>IFERROR(VLOOKUP(_xlfn.NUMBERVALUE($A677),PKRFP1!$A:$L,12,FALSE),"N/A")</f>
        <v>1</v>
      </c>
      <c r="N677" s="88">
        <f t="shared" si="43"/>
        <v>2</v>
      </c>
      <c r="O677" s="94" t="str">
        <f>IFERROR(VLOOKUP(_xlfn.NUMBERVALUE($A677),'% Served'!$A:$L,12,FALSE),"N/A")</f>
        <v>N/A</v>
      </c>
      <c r="P677" s="90">
        <f>INDEX('Need Points'!$T$21:$T$26,IF(Points_Table[[#This Row],[% Served 3yr Average]]="N/A",6,MATCH(Points_Table[[#This Row],[% Served 3yr Average]],'Need Points'!$S$21:$S$26,1)+1))</f>
        <v>5</v>
      </c>
    </row>
    <row r="678" spans="1:16" x14ac:dyDescent="0.25">
      <c r="A678" t="str">
        <f t="shared" si="44"/>
        <v>661905</v>
      </c>
      <c r="B678" s="68" t="s">
        <v>2752</v>
      </c>
      <c r="C678" s="71" t="s">
        <v>1165</v>
      </c>
      <c r="D678" s="69">
        <v>2018</v>
      </c>
      <c r="E678" s="69">
        <v>2</v>
      </c>
      <c r="F678" s="69">
        <v>1</v>
      </c>
      <c r="G678">
        <f>IFERROR(VLOOKUP(_xlfn.NUMBERVALUE($A678),PKRFP1!$A:$I,6,FALSE),"N/A")</f>
        <v>2.5000000000000001E-2</v>
      </c>
      <c r="H678">
        <f>IFERROR(VLOOKUP(_xlfn.NUMBERVALUE($A678),PKRFP1!$A:$I,5,FALSE),"N/A")</f>
        <v>6</v>
      </c>
      <c r="I678">
        <f>IF(AND(ISNUMBER(Points_Table[[#This Row],[May 2019 NRI]]),ISNUMBER(Points_Table[[#This Row],[2008 NRC]]),OR(H678&lt;=4,G678&gt;=$T$17)),1,0)</f>
        <v>0</v>
      </c>
      <c r="J678">
        <f t="shared" si="41"/>
        <v>0</v>
      </c>
      <c r="K678">
        <f t="shared" si="42"/>
        <v>1</v>
      </c>
      <c r="L678" s="90">
        <f>Points_Table[[#This Row],[Ec Dis Points]]+Points_Table[[#This Row],[ELL Points]]</f>
        <v>1</v>
      </c>
      <c r="M678">
        <f>IFERROR(VLOOKUP(_xlfn.NUMBERVALUE($A678),PKRFP1!$A:$L,12,FALSE),"N/A")</f>
        <v>0</v>
      </c>
      <c r="N678" s="88">
        <f t="shared" si="43"/>
        <v>3</v>
      </c>
      <c r="O678" s="94" t="str">
        <f>IFERROR(VLOOKUP(_xlfn.NUMBERVALUE($A678),'% Served'!$A:$L,12,FALSE),"N/A")</f>
        <v>N/A</v>
      </c>
      <c r="P678" s="90">
        <f>INDEX('Need Points'!$T$21:$T$26,IF(Points_Table[[#This Row],[% Served 3yr Average]]="N/A",6,MATCH(Points_Table[[#This Row],[% Served 3yr Average]],'Need Points'!$S$21:$S$26,1)+1))</f>
        <v>5</v>
      </c>
    </row>
    <row r="679" spans="1:16" x14ac:dyDescent="0.25">
      <c r="A679" t="str">
        <f t="shared" si="44"/>
        <v>662001</v>
      </c>
      <c r="B679" s="68" t="s">
        <v>2753</v>
      </c>
      <c r="C679" s="71" t="s">
        <v>1353</v>
      </c>
      <c r="D679" s="69">
        <v>2018</v>
      </c>
      <c r="E679" s="69">
        <v>2</v>
      </c>
      <c r="F679" s="69">
        <v>0</v>
      </c>
      <c r="G679">
        <f>IFERROR(VLOOKUP(_xlfn.NUMBERVALUE($A679),PKRFP1!$A:$I,6,FALSE),"N/A")</f>
        <v>1.2999999999999999E-2</v>
      </c>
      <c r="H679">
        <f>IFERROR(VLOOKUP(_xlfn.NUMBERVALUE($A679),PKRFP1!$A:$I,5,FALSE),"N/A")</f>
        <v>6</v>
      </c>
      <c r="I679">
        <f>IF(AND(ISNUMBER(Points_Table[[#This Row],[May 2019 NRI]]),ISNUMBER(Points_Table[[#This Row],[2008 NRC]]),OR(H679&lt;=4,G679&gt;=$T$17)),1,0)</f>
        <v>0</v>
      </c>
      <c r="J679">
        <f t="shared" si="41"/>
        <v>0</v>
      </c>
      <c r="K679">
        <f t="shared" si="42"/>
        <v>1</v>
      </c>
      <c r="L679" s="90">
        <f>Points_Table[[#This Row],[Ec Dis Points]]+Points_Table[[#This Row],[ELL Points]]</f>
        <v>1</v>
      </c>
      <c r="M679">
        <f>IFERROR(VLOOKUP(_xlfn.NUMBERVALUE($A679),PKRFP1!$A:$L,12,FALSE),"N/A")</f>
        <v>0</v>
      </c>
      <c r="N679" s="88">
        <f t="shared" si="43"/>
        <v>3</v>
      </c>
      <c r="O679" s="94" t="str">
        <f>IFERROR(VLOOKUP(_xlfn.NUMBERVALUE($A679),'% Served'!$A:$L,12,FALSE),"N/A")</f>
        <v>N/A</v>
      </c>
      <c r="P679" s="90">
        <f>INDEX('Need Points'!$T$21:$T$26,IF(Points_Table[[#This Row],[% Served 3yr Average]]="N/A",6,MATCH(Points_Table[[#This Row],[% Served 3yr Average]],'Need Points'!$S$21:$S$26,1)+1))</f>
        <v>5</v>
      </c>
    </row>
    <row r="680" spans="1:16" x14ac:dyDescent="0.25">
      <c r="A680" t="str">
        <f t="shared" si="44"/>
        <v>662101</v>
      </c>
      <c r="B680" s="68" t="s">
        <v>2754</v>
      </c>
      <c r="C680" s="71" t="s">
        <v>1365</v>
      </c>
      <c r="D680" s="69">
        <v>2018</v>
      </c>
      <c r="E680" s="69">
        <v>1</v>
      </c>
      <c r="F680" s="69">
        <v>9</v>
      </c>
      <c r="G680">
        <f>IFERROR(VLOOKUP(_xlfn.NUMBERVALUE($A680),PKRFP1!$A:$I,6,FALSE),"N/A")</f>
        <v>8.3000000000000004E-2</v>
      </c>
      <c r="H680">
        <f>IFERROR(VLOOKUP(_xlfn.NUMBERVALUE($A680),PKRFP1!$A:$I,5,FALSE),"N/A")</f>
        <v>6</v>
      </c>
      <c r="I680">
        <f>IF(AND(ISNUMBER(Points_Table[[#This Row],[May 2019 NRI]]),ISNUMBER(Points_Table[[#This Row],[2008 NRC]]),OR(H680&lt;=4,G680&gt;=$T$17)),1,0)</f>
        <v>0</v>
      </c>
      <c r="J680">
        <f t="shared" si="41"/>
        <v>0</v>
      </c>
      <c r="K680">
        <f t="shared" si="42"/>
        <v>1</v>
      </c>
      <c r="L680" s="90">
        <f>Points_Table[[#This Row],[Ec Dis Points]]+Points_Table[[#This Row],[ELL Points]]</f>
        <v>1</v>
      </c>
      <c r="M680">
        <f>IFERROR(VLOOKUP(_xlfn.NUMBERVALUE($A680),PKRFP1!$A:$L,12,FALSE),"N/A")</f>
        <v>0</v>
      </c>
      <c r="N680" s="88">
        <f t="shared" si="43"/>
        <v>3</v>
      </c>
      <c r="O680" s="94" t="str">
        <f>IFERROR(VLOOKUP(_xlfn.NUMBERVALUE($A680),'% Served'!$A:$L,12,FALSE),"N/A")</f>
        <v>N/A</v>
      </c>
      <c r="P680" s="90">
        <f>INDEX('Need Points'!$T$21:$T$26,IF(Points_Table[[#This Row],[% Served 3yr Average]]="N/A",6,MATCH(Points_Table[[#This Row],[% Served 3yr Average]],'Need Points'!$S$21:$S$26,1)+1))</f>
        <v>5</v>
      </c>
    </row>
    <row r="681" spans="1:16" x14ac:dyDescent="0.25">
      <c r="A681" t="str">
        <f t="shared" si="44"/>
        <v>662200</v>
      </c>
      <c r="B681" s="68" t="s">
        <v>2755</v>
      </c>
      <c r="C681" s="71" t="s">
        <v>1409</v>
      </c>
      <c r="D681" s="69">
        <v>2018</v>
      </c>
      <c r="E681" s="69">
        <v>17</v>
      </c>
      <c r="F681" s="69">
        <v>59</v>
      </c>
      <c r="G681">
        <f>IFERROR(VLOOKUP(_xlfn.NUMBERVALUE($A681),PKRFP1!$A:$I,6,FALSE),"N/A")</f>
        <v>0.56399999999999995</v>
      </c>
      <c r="H681">
        <f>IFERROR(VLOOKUP(_xlfn.NUMBERVALUE($A681),PKRFP1!$A:$I,5,FALSE),"N/A")</f>
        <v>5</v>
      </c>
      <c r="I681">
        <f>IF(AND(ISNUMBER(Points_Table[[#This Row],[May 2019 NRI]]),ISNUMBER(Points_Table[[#This Row],[2008 NRC]]),OR(H681&lt;=4,G681&gt;=$T$17)),1,0)</f>
        <v>0</v>
      </c>
      <c r="J681">
        <f t="shared" si="41"/>
        <v>2</v>
      </c>
      <c r="K681">
        <f t="shared" si="42"/>
        <v>2</v>
      </c>
      <c r="L681" s="90">
        <f>Points_Table[[#This Row],[Ec Dis Points]]+Points_Table[[#This Row],[ELL Points]]</f>
        <v>4</v>
      </c>
      <c r="M681">
        <f>IFERROR(VLOOKUP(_xlfn.NUMBERVALUE($A681),PKRFP1!$A:$L,12,FALSE),"N/A")</f>
        <v>1</v>
      </c>
      <c r="N681" s="88">
        <f t="shared" si="43"/>
        <v>3</v>
      </c>
      <c r="O681" s="94">
        <f>IFERROR(VLOOKUP(_xlfn.NUMBERVALUE($A681),'% Served'!$A:$L,12,FALSE),"N/A")</f>
        <v>0.96413502109704641</v>
      </c>
      <c r="P681" s="90">
        <f>INDEX('Need Points'!$T$21:$T$26,IF(Points_Table[[#This Row],[% Served 3yr Average]]="N/A",6,MATCH(Points_Table[[#This Row],[% Served 3yr Average]],'Need Points'!$S$21:$S$26,1)+1))</f>
        <v>5</v>
      </c>
    </row>
    <row r="682" spans="1:16" x14ac:dyDescent="0.25">
      <c r="A682" t="str">
        <f t="shared" si="44"/>
        <v>662300</v>
      </c>
      <c r="B682" s="68" t="s">
        <v>2756</v>
      </c>
      <c r="C682" s="71" t="s">
        <v>1143</v>
      </c>
      <c r="D682" s="69">
        <v>2018</v>
      </c>
      <c r="E682" s="69">
        <v>13</v>
      </c>
      <c r="F682" s="69">
        <v>80</v>
      </c>
      <c r="G682">
        <f>IFERROR(VLOOKUP(_xlfn.NUMBERVALUE($A682),PKRFP1!$A:$I,6,FALSE),"N/A")</f>
        <v>1.67</v>
      </c>
      <c r="H682">
        <f>IFERROR(VLOOKUP(_xlfn.NUMBERVALUE($A682),PKRFP1!$A:$I,5,FALSE),"N/A")</f>
        <v>2</v>
      </c>
      <c r="I682">
        <f>IF(AND(ISNUMBER(Points_Table[[#This Row],[May 2019 NRI]]),ISNUMBER(Points_Table[[#This Row],[2008 NRC]]),OR(H682&lt;=4,G682&gt;=$T$17)),1,0)</f>
        <v>1</v>
      </c>
      <c r="J682">
        <f t="shared" si="41"/>
        <v>2</v>
      </c>
      <c r="K682">
        <f t="shared" si="42"/>
        <v>3</v>
      </c>
      <c r="L682" s="90">
        <f>Points_Table[[#This Row],[Ec Dis Points]]+Points_Table[[#This Row],[ELL Points]]</f>
        <v>5</v>
      </c>
      <c r="M682">
        <f>IFERROR(VLOOKUP(_xlfn.NUMBERVALUE($A682),PKRFP1!$A:$L,12,FALSE),"N/A")</f>
        <v>1</v>
      </c>
      <c r="N682" s="88">
        <f t="shared" si="43"/>
        <v>2</v>
      </c>
      <c r="O682" s="94">
        <f>IFERROR(VLOOKUP(_xlfn.NUMBERVALUE($A682),'% Served'!$A:$L,12,FALSE),"N/A")</f>
        <v>0.82205355260383717</v>
      </c>
      <c r="P682" s="90">
        <f>INDEX('Need Points'!$T$21:$T$26,IF(Points_Table[[#This Row],[% Served 3yr Average]]="N/A",6,MATCH(Points_Table[[#This Row],[% Served 3yr Average]],'Need Points'!$S$21:$S$26,1)+1))</f>
        <v>1</v>
      </c>
    </row>
    <row r="683" spans="1:16" x14ac:dyDescent="0.25">
      <c r="A683" t="str">
        <f t="shared" si="44"/>
        <v>662401</v>
      </c>
      <c r="B683" s="68" t="s">
        <v>2757</v>
      </c>
      <c r="C683" s="71" t="s">
        <v>1264</v>
      </c>
      <c r="D683" s="69">
        <v>2018</v>
      </c>
      <c r="E683" s="69">
        <v>2</v>
      </c>
      <c r="F683" s="69">
        <v>23</v>
      </c>
      <c r="G683">
        <f>IFERROR(VLOOKUP(_xlfn.NUMBERVALUE($A683),PKRFP1!$A:$I,6,FALSE),"N/A")</f>
        <v>0.32100000000000001</v>
      </c>
      <c r="H683">
        <f>IFERROR(VLOOKUP(_xlfn.NUMBERVALUE($A683),PKRFP1!$A:$I,5,FALSE),"N/A")</f>
        <v>5</v>
      </c>
      <c r="I683">
        <f>IF(AND(ISNUMBER(Points_Table[[#This Row],[May 2019 NRI]]),ISNUMBER(Points_Table[[#This Row],[2008 NRC]]),OR(H683&lt;=4,G683&gt;=$T$17)),1,0)</f>
        <v>0</v>
      </c>
      <c r="J683">
        <f t="shared" si="41"/>
        <v>0</v>
      </c>
      <c r="K683">
        <f t="shared" si="42"/>
        <v>1</v>
      </c>
      <c r="L683" s="90">
        <f>Points_Table[[#This Row],[Ec Dis Points]]+Points_Table[[#This Row],[ELL Points]]</f>
        <v>1</v>
      </c>
      <c r="M683">
        <f>IFERROR(VLOOKUP(_xlfn.NUMBERVALUE($A683),PKRFP1!$A:$L,12,FALSE),"N/A")</f>
        <v>1</v>
      </c>
      <c r="N683" s="88">
        <f t="shared" si="43"/>
        <v>3</v>
      </c>
      <c r="O683" s="94">
        <f>IFERROR(VLOOKUP(_xlfn.NUMBERVALUE($A683),'% Served'!$A:$L,12,FALSE),"N/A")</f>
        <v>0.66666666666666663</v>
      </c>
      <c r="P683" s="90">
        <f>INDEX('Need Points'!$T$21:$T$26,IF(Points_Table[[#This Row],[% Served 3yr Average]]="N/A",6,MATCH(Points_Table[[#This Row],[% Served 3yr Average]],'Need Points'!$S$21:$S$26,1)+1))</f>
        <v>0</v>
      </c>
    </row>
    <row r="684" spans="1:16" x14ac:dyDescent="0.25">
      <c r="A684" t="str">
        <f t="shared" si="44"/>
        <v>662402</v>
      </c>
      <c r="B684" s="68" t="s">
        <v>2758</v>
      </c>
      <c r="C684" s="71" t="s">
        <v>1413</v>
      </c>
      <c r="D684" s="69">
        <v>2018</v>
      </c>
      <c r="E684" s="69">
        <v>2</v>
      </c>
      <c r="F684" s="69">
        <v>12</v>
      </c>
      <c r="G684">
        <f>IFERROR(VLOOKUP(_xlfn.NUMBERVALUE($A684),PKRFP1!$A:$I,6,FALSE),"N/A")</f>
        <v>0.129</v>
      </c>
      <c r="H684">
        <f>IFERROR(VLOOKUP(_xlfn.NUMBERVALUE($A684),PKRFP1!$A:$I,5,FALSE),"N/A")</f>
        <v>6</v>
      </c>
      <c r="I684">
        <f>IF(AND(ISNUMBER(Points_Table[[#This Row],[May 2019 NRI]]),ISNUMBER(Points_Table[[#This Row],[2008 NRC]]),OR(H684&lt;=4,G684&gt;=$T$17)),1,0)</f>
        <v>0</v>
      </c>
      <c r="J684">
        <f t="shared" si="41"/>
        <v>0</v>
      </c>
      <c r="K684">
        <f t="shared" si="42"/>
        <v>1</v>
      </c>
      <c r="L684" s="90">
        <f>Points_Table[[#This Row],[Ec Dis Points]]+Points_Table[[#This Row],[ELL Points]]</f>
        <v>1</v>
      </c>
      <c r="M684">
        <f>IFERROR(VLOOKUP(_xlfn.NUMBERVALUE($A684),PKRFP1!$A:$L,12,FALSE),"N/A")</f>
        <v>0</v>
      </c>
      <c r="N684" s="88">
        <f t="shared" si="43"/>
        <v>3</v>
      </c>
      <c r="O684" s="94" t="str">
        <f>IFERROR(VLOOKUP(_xlfn.NUMBERVALUE($A684),'% Served'!$A:$L,12,FALSE),"N/A")</f>
        <v>N/A</v>
      </c>
      <c r="P684" s="90">
        <f>INDEX('Need Points'!$T$21:$T$26,IF(Points_Table[[#This Row],[% Served 3yr Average]]="N/A",6,MATCH(Points_Table[[#This Row],[% Served 3yr Average]],'Need Points'!$S$21:$S$26,1)+1))</f>
        <v>5</v>
      </c>
    </row>
    <row r="685" spans="1:16" x14ac:dyDescent="0.25">
      <c r="A685" t="str">
        <f t="shared" si="44"/>
        <v>670201</v>
      </c>
      <c r="B685" s="68" t="s">
        <v>2759</v>
      </c>
      <c r="C685" s="71" t="s">
        <v>740</v>
      </c>
      <c r="D685" s="69">
        <v>2018</v>
      </c>
      <c r="E685" s="69">
        <v>0</v>
      </c>
      <c r="F685" s="69">
        <v>39</v>
      </c>
      <c r="G685">
        <f>IFERROR(VLOOKUP(_xlfn.NUMBERVALUE($A685),PKRFP1!$A:$I,6,FALSE),"N/A")</f>
        <v>1.8540000000000001</v>
      </c>
      <c r="H685">
        <f>IFERROR(VLOOKUP(_xlfn.NUMBERVALUE($A685),PKRFP1!$A:$I,5,FALSE),"N/A")</f>
        <v>5</v>
      </c>
      <c r="I685">
        <f>IF(AND(ISNUMBER(Points_Table[[#This Row],[May 2019 NRI]]),ISNUMBER(Points_Table[[#This Row],[2008 NRC]]),OR(H685&lt;=4,G685&gt;=$T$17)),1,0)</f>
        <v>1</v>
      </c>
      <c r="J685">
        <f t="shared" si="41"/>
        <v>0</v>
      </c>
      <c r="K685">
        <f t="shared" si="42"/>
        <v>1</v>
      </c>
      <c r="L685" s="90">
        <f>Points_Table[[#This Row],[Ec Dis Points]]+Points_Table[[#This Row],[ELL Points]]</f>
        <v>1</v>
      </c>
      <c r="M685">
        <f>IFERROR(VLOOKUP(_xlfn.NUMBERVALUE($A685),PKRFP1!$A:$L,12,FALSE),"N/A")</f>
        <v>1</v>
      </c>
      <c r="N685" s="88">
        <f t="shared" si="43"/>
        <v>2</v>
      </c>
      <c r="O685" s="94" t="str">
        <f>IFERROR(VLOOKUP(_xlfn.NUMBERVALUE($A685),'% Served'!$A:$L,12,FALSE),"N/A")</f>
        <v>N/A</v>
      </c>
      <c r="P685" s="90">
        <f>INDEX('Need Points'!$T$21:$T$26,IF(Points_Table[[#This Row],[% Served 3yr Average]]="N/A",6,MATCH(Points_Table[[#This Row],[% Served 3yr Average]],'Need Points'!$S$21:$S$26,1)+1))</f>
        <v>5</v>
      </c>
    </row>
    <row r="686" spans="1:16" x14ac:dyDescent="0.25">
      <c r="A686" t="str">
        <f t="shared" si="44"/>
        <v>670401</v>
      </c>
      <c r="B686" s="68" t="s">
        <v>2760</v>
      </c>
      <c r="C686" s="71" t="s">
        <v>938</v>
      </c>
      <c r="D686" s="69">
        <v>2018</v>
      </c>
      <c r="E686" s="69">
        <v>0</v>
      </c>
      <c r="F686" s="69">
        <v>45</v>
      </c>
      <c r="G686">
        <f>IFERROR(VLOOKUP(_xlfn.NUMBERVALUE($A686),PKRFP1!$A:$I,6,FALSE),"N/A")</f>
        <v>2.5</v>
      </c>
      <c r="H686">
        <f>IFERROR(VLOOKUP(_xlfn.NUMBERVALUE($A686),PKRFP1!$A:$I,5,FALSE),"N/A")</f>
        <v>5</v>
      </c>
      <c r="I686">
        <f>IF(AND(ISNUMBER(Points_Table[[#This Row],[May 2019 NRI]]),ISNUMBER(Points_Table[[#This Row],[2008 NRC]]),OR(H686&lt;=4,G686&gt;=$T$17)),1,0)</f>
        <v>1</v>
      </c>
      <c r="J686">
        <f t="shared" si="41"/>
        <v>0</v>
      </c>
      <c r="K686">
        <f t="shared" si="42"/>
        <v>1</v>
      </c>
      <c r="L686" s="90">
        <f>Points_Table[[#This Row],[Ec Dis Points]]+Points_Table[[#This Row],[ELL Points]]</f>
        <v>1</v>
      </c>
      <c r="M686">
        <f>IFERROR(VLOOKUP(_xlfn.NUMBERVALUE($A686),PKRFP1!$A:$L,12,FALSE),"N/A")</f>
        <v>1</v>
      </c>
      <c r="N686" s="88">
        <f t="shared" si="43"/>
        <v>2</v>
      </c>
      <c r="O686" s="94" t="str">
        <f>IFERROR(VLOOKUP(_xlfn.NUMBERVALUE($A686),'% Served'!$A:$L,12,FALSE),"N/A")</f>
        <v>N/A</v>
      </c>
      <c r="P686" s="90">
        <f>INDEX('Need Points'!$T$21:$T$26,IF(Points_Table[[#This Row],[% Served 3yr Average]]="N/A",6,MATCH(Points_Table[[#This Row],[% Served 3yr Average]],'Need Points'!$S$21:$S$26,1)+1))</f>
        <v>5</v>
      </c>
    </row>
    <row r="687" spans="1:16" x14ac:dyDescent="0.25">
      <c r="A687" t="str">
        <f t="shared" si="44"/>
        <v>671002</v>
      </c>
      <c r="B687" s="68" t="s">
        <v>2761</v>
      </c>
      <c r="C687" s="71" t="s">
        <v>1142</v>
      </c>
      <c r="D687" s="69">
        <v>2018</v>
      </c>
      <c r="E687" s="69">
        <v>0</v>
      </c>
      <c r="F687" s="69">
        <v>50</v>
      </c>
      <c r="G687">
        <f>IFERROR(VLOOKUP(_xlfn.NUMBERVALUE($A687),PKRFP1!$A:$I,6,FALSE),"N/A")</f>
        <v>0.68700000000000006</v>
      </c>
      <c r="H687">
        <f>IFERROR(VLOOKUP(_xlfn.NUMBERVALUE($A687),PKRFP1!$A:$I,5,FALSE),"N/A")</f>
        <v>5</v>
      </c>
      <c r="I687">
        <f>IF(AND(ISNUMBER(Points_Table[[#This Row],[May 2019 NRI]]),ISNUMBER(Points_Table[[#This Row],[2008 NRC]]),OR(H687&lt;=4,G687&gt;=$T$17)),1,0)</f>
        <v>0</v>
      </c>
      <c r="J687">
        <f t="shared" si="41"/>
        <v>0</v>
      </c>
      <c r="K687">
        <f t="shared" si="42"/>
        <v>2</v>
      </c>
      <c r="L687" s="90">
        <f>Points_Table[[#This Row],[Ec Dis Points]]+Points_Table[[#This Row],[ELL Points]]</f>
        <v>2</v>
      </c>
      <c r="M687">
        <f>IFERROR(VLOOKUP(_xlfn.NUMBERVALUE($A687),PKRFP1!$A:$L,12,FALSE),"N/A")</f>
        <v>0</v>
      </c>
      <c r="N687" s="88">
        <f t="shared" si="43"/>
        <v>3</v>
      </c>
      <c r="O687" s="94" t="str">
        <f>IFERROR(VLOOKUP(_xlfn.NUMBERVALUE($A687),'% Served'!$A:$L,12,FALSE),"N/A")</f>
        <v>N/A</v>
      </c>
      <c r="P687" s="90">
        <f>INDEX('Need Points'!$T$21:$T$26,IF(Points_Table[[#This Row],[% Served 3yr Average]]="N/A",6,MATCH(Points_Table[[#This Row],[% Served 3yr Average]],'Need Points'!$S$21:$S$26,1)+1))</f>
        <v>5</v>
      </c>
    </row>
    <row r="688" spans="1:16" x14ac:dyDescent="0.25">
      <c r="A688" t="str">
        <f t="shared" si="44"/>
        <v>671201</v>
      </c>
      <c r="B688" s="68" t="s">
        <v>2762</v>
      </c>
      <c r="C688" s="71" t="s">
        <v>1021</v>
      </c>
      <c r="D688" s="69">
        <v>2018</v>
      </c>
      <c r="E688" s="69">
        <v>1</v>
      </c>
      <c r="F688" s="69">
        <v>52</v>
      </c>
      <c r="G688">
        <f>IFERROR(VLOOKUP(_xlfn.NUMBERVALUE($A688),PKRFP1!$A:$I,6,FALSE),"N/A")</f>
        <v>2.0379999999999998</v>
      </c>
      <c r="H688">
        <f>IFERROR(VLOOKUP(_xlfn.NUMBERVALUE($A688),PKRFP1!$A:$I,5,FALSE),"N/A")</f>
        <v>5</v>
      </c>
      <c r="I688">
        <f>IF(AND(ISNUMBER(Points_Table[[#This Row],[May 2019 NRI]]),ISNUMBER(Points_Table[[#This Row],[2008 NRC]]),OR(H688&lt;=4,G688&gt;=$T$17)),1,0)</f>
        <v>1</v>
      </c>
      <c r="J688">
        <f t="shared" si="41"/>
        <v>0</v>
      </c>
      <c r="K688">
        <f t="shared" si="42"/>
        <v>2</v>
      </c>
      <c r="L688" s="90">
        <f>Points_Table[[#This Row],[Ec Dis Points]]+Points_Table[[#This Row],[ELL Points]]</f>
        <v>2</v>
      </c>
      <c r="M688">
        <f>IFERROR(VLOOKUP(_xlfn.NUMBERVALUE($A688),PKRFP1!$A:$L,12,FALSE),"N/A")</f>
        <v>1</v>
      </c>
      <c r="N688" s="88">
        <f t="shared" si="43"/>
        <v>2</v>
      </c>
      <c r="O688" s="94">
        <f>IFERROR(VLOOKUP(_xlfn.NUMBERVALUE($A688),'% Served'!$A:$L,12,FALSE),"N/A")</f>
        <v>1</v>
      </c>
      <c r="P688" s="90">
        <f>INDEX('Need Points'!$T$21:$T$26,IF(Points_Table[[#This Row],[% Served 3yr Average]]="N/A",6,MATCH(Points_Table[[#This Row],[% Served 3yr Average]],'Need Points'!$S$21:$S$26,1)+1))</f>
        <v>5</v>
      </c>
    </row>
    <row r="689" spans="1:16" x14ac:dyDescent="0.25">
      <c r="A689" t="str">
        <f t="shared" si="44"/>
        <v>671501</v>
      </c>
      <c r="B689" s="68" t="s">
        <v>2763</v>
      </c>
      <c r="C689" s="71" t="s">
        <v>1113</v>
      </c>
      <c r="D689" s="69">
        <v>2018</v>
      </c>
      <c r="E689" s="69">
        <v>1</v>
      </c>
      <c r="F689" s="69">
        <v>49</v>
      </c>
      <c r="G689">
        <f>IFERROR(VLOOKUP(_xlfn.NUMBERVALUE($A689),PKRFP1!$A:$I,6,FALSE),"N/A")</f>
        <v>2.2480000000000002</v>
      </c>
      <c r="H689">
        <f>IFERROR(VLOOKUP(_xlfn.NUMBERVALUE($A689),PKRFP1!$A:$I,5,FALSE),"N/A")</f>
        <v>5</v>
      </c>
      <c r="I689">
        <f>IF(AND(ISNUMBER(Points_Table[[#This Row],[May 2019 NRI]]),ISNUMBER(Points_Table[[#This Row],[2008 NRC]]),OR(H689&lt;=4,G689&gt;=$T$17)),1,0)</f>
        <v>1</v>
      </c>
      <c r="J689">
        <f t="shared" si="41"/>
        <v>0</v>
      </c>
      <c r="K689">
        <f t="shared" si="42"/>
        <v>1</v>
      </c>
      <c r="L689" s="90">
        <f>Points_Table[[#This Row],[Ec Dis Points]]+Points_Table[[#This Row],[ELL Points]]</f>
        <v>1</v>
      </c>
      <c r="M689">
        <f>IFERROR(VLOOKUP(_xlfn.NUMBERVALUE($A689),PKRFP1!$A:$L,12,FALSE),"N/A")</f>
        <v>1</v>
      </c>
      <c r="N689" s="88">
        <f t="shared" si="43"/>
        <v>2</v>
      </c>
      <c r="O689" s="94">
        <f>IFERROR(VLOOKUP(_xlfn.NUMBERVALUE($A689),'% Served'!$A:$L,12,FALSE),"N/A")</f>
        <v>1</v>
      </c>
      <c r="P689" s="90">
        <f>INDEX('Need Points'!$T$21:$T$26,IF(Points_Table[[#This Row],[% Served 3yr Average]]="N/A",6,MATCH(Points_Table[[#This Row],[% Served 3yr Average]],'Need Points'!$S$21:$S$26,1)+1))</f>
        <v>5</v>
      </c>
    </row>
    <row r="690" spans="1:16" x14ac:dyDescent="0.25">
      <c r="A690" t="str">
        <f t="shared" si="44"/>
        <v>680601</v>
      </c>
      <c r="B690" s="68" t="s">
        <v>2764</v>
      </c>
      <c r="C690" s="71" t="s">
        <v>1020</v>
      </c>
      <c r="D690" s="69">
        <v>2018</v>
      </c>
      <c r="E690" s="69">
        <v>1</v>
      </c>
      <c r="F690" s="69">
        <v>59</v>
      </c>
      <c r="G690">
        <f>IFERROR(VLOOKUP(_xlfn.NUMBERVALUE($A690),PKRFP1!$A:$I,6,FALSE),"N/A")</f>
        <v>1.2090000000000001</v>
      </c>
      <c r="H690">
        <f>IFERROR(VLOOKUP(_xlfn.NUMBERVALUE($A690),PKRFP1!$A:$I,5,FALSE),"N/A")</f>
        <v>4</v>
      </c>
      <c r="I690">
        <f>IF(AND(ISNUMBER(Points_Table[[#This Row],[May 2019 NRI]]),ISNUMBER(Points_Table[[#This Row],[2008 NRC]]),OR(H690&lt;=4,G690&gt;=$T$17)),1,0)</f>
        <v>1</v>
      </c>
      <c r="J690">
        <f t="shared" si="41"/>
        <v>0</v>
      </c>
      <c r="K690">
        <f t="shared" si="42"/>
        <v>2</v>
      </c>
      <c r="L690" s="90">
        <f>Points_Table[[#This Row],[Ec Dis Points]]+Points_Table[[#This Row],[ELL Points]]</f>
        <v>2</v>
      </c>
      <c r="M690">
        <f>IFERROR(VLOOKUP(_xlfn.NUMBERVALUE($A690),PKRFP1!$A:$L,12,FALSE),"N/A")</f>
        <v>1</v>
      </c>
      <c r="N690" s="88">
        <f t="shared" si="43"/>
        <v>2</v>
      </c>
      <c r="O690" s="94">
        <f>IFERROR(VLOOKUP(_xlfn.NUMBERVALUE($A690),'% Served'!$A:$L,12,FALSE),"N/A")</f>
        <v>1</v>
      </c>
      <c r="P690" s="90">
        <f>INDEX('Need Points'!$T$21:$T$26,IF(Points_Table[[#This Row],[% Served 3yr Average]]="N/A",6,MATCH(Points_Table[[#This Row],[% Served 3yr Average]],'Need Points'!$S$21:$S$26,1)+1))</f>
        <v>5</v>
      </c>
    </row>
    <row r="691" spans="1:16" x14ac:dyDescent="0.25">
      <c r="A691" t="str">
        <f t="shared" si="44"/>
        <v>680801</v>
      </c>
      <c r="B691" s="68" t="s">
        <v>2765</v>
      </c>
      <c r="C691" s="71" t="s">
        <v>832</v>
      </c>
      <c r="D691" s="69">
        <v>2018</v>
      </c>
      <c r="E691" s="69">
        <v>0</v>
      </c>
      <c r="F691" s="69">
        <v>65</v>
      </c>
      <c r="G691">
        <f>IFERROR(VLOOKUP(_xlfn.NUMBERVALUE($A691),PKRFP1!$A:$I,6,FALSE),"N/A")</f>
        <v>2.254</v>
      </c>
      <c r="H691">
        <f>IFERROR(VLOOKUP(_xlfn.NUMBERVALUE($A691),PKRFP1!$A:$I,5,FALSE),"N/A")</f>
        <v>4</v>
      </c>
      <c r="I691">
        <f>IF(AND(ISNUMBER(Points_Table[[#This Row],[May 2019 NRI]]),ISNUMBER(Points_Table[[#This Row],[2008 NRC]]),OR(H691&lt;=4,G691&gt;=$T$17)),1,0)</f>
        <v>1</v>
      </c>
      <c r="J691">
        <f t="shared" si="41"/>
        <v>0</v>
      </c>
      <c r="K691">
        <f t="shared" si="42"/>
        <v>2</v>
      </c>
      <c r="L691" s="90">
        <f>Points_Table[[#This Row],[Ec Dis Points]]+Points_Table[[#This Row],[ELL Points]]</f>
        <v>2</v>
      </c>
      <c r="M691">
        <f>IFERROR(VLOOKUP(_xlfn.NUMBERVALUE($A691),PKRFP1!$A:$L,12,FALSE),"N/A")</f>
        <v>1</v>
      </c>
      <c r="N691" s="88">
        <f t="shared" si="43"/>
        <v>2</v>
      </c>
      <c r="O691" s="94">
        <f>IFERROR(VLOOKUP(_xlfn.NUMBERVALUE($A691),'% Served'!$A:$L,12,FALSE),"N/A")</f>
        <v>0.95833333333333337</v>
      </c>
      <c r="P691" s="90">
        <f>INDEX('Need Points'!$T$21:$T$26,IF(Points_Table[[#This Row],[% Served 3yr Average]]="N/A",6,MATCH(Points_Table[[#This Row],[% Served 3yr Average]],'Need Points'!$S$21:$S$26,1)+1))</f>
        <v>5</v>
      </c>
    </row>
  </sheetData>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912B33-C4D5-4283-8F69-5AAA29EDA932}">
  <sheetPr filterMode="1"/>
  <dimension ref="A1:L678"/>
  <sheetViews>
    <sheetView topLeftCell="A4" workbookViewId="0">
      <selection activeCell="J5" sqref="J5"/>
    </sheetView>
  </sheetViews>
  <sheetFormatPr defaultRowHeight="15" x14ac:dyDescent="0.25"/>
  <cols>
    <col min="1" max="1" width="7" bestFit="1" customWidth="1"/>
    <col min="2" max="2" width="19.7109375" bestFit="1" customWidth="1"/>
    <col min="3" max="3" width="9.140625" style="44"/>
    <col min="4" max="4" width="9.140625" style="45"/>
    <col min="5" max="5" width="9.140625" style="44"/>
    <col min="6" max="6" width="9.140625" style="45"/>
    <col min="7" max="7" width="9.140625" style="44"/>
    <col min="8" max="8" width="9.140625" style="45"/>
    <col min="9" max="9" width="9.140625" style="50"/>
    <col min="10" max="11" width="9.140625" style="51"/>
    <col min="12" max="12" width="9.140625" style="57"/>
  </cols>
  <sheetData>
    <row r="1" spans="1:12" hidden="1" x14ac:dyDescent="0.25">
      <c r="C1" s="42" t="s">
        <v>1443</v>
      </c>
      <c r="D1" s="43" t="s">
        <v>1443</v>
      </c>
      <c r="E1" s="42" t="s">
        <v>1444</v>
      </c>
      <c r="F1" s="43" t="s">
        <v>1444</v>
      </c>
      <c r="G1" s="42" t="s">
        <v>1445</v>
      </c>
      <c r="H1" s="43" t="s">
        <v>1445</v>
      </c>
      <c r="I1" s="48"/>
      <c r="J1" s="49"/>
      <c r="K1" s="49"/>
      <c r="L1" s="56"/>
    </row>
    <row r="2" spans="1:12" hidden="1" x14ac:dyDescent="0.25">
      <c r="C2" s="44" t="s">
        <v>1449</v>
      </c>
      <c r="D2" s="45" t="s">
        <v>1448</v>
      </c>
      <c r="E2" s="44" t="s">
        <v>1449</v>
      </c>
      <c r="F2" s="45" t="s">
        <v>1448</v>
      </c>
      <c r="G2" s="44" t="s">
        <v>1450</v>
      </c>
      <c r="H2" s="45" t="s">
        <v>1451</v>
      </c>
    </row>
    <row r="3" spans="1:12" hidden="1" x14ac:dyDescent="0.25">
      <c r="C3" s="44" t="s">
        <v>1453</v>
      </c>
      <c r="D3" s="45" t="s">
        <v>1452</v>
      </c>
      <c r="E3" s="44" t="s">
        <v>1455</v>
      </c>
      <c r="F3" s="45" t="s">
        <v>1454</v>
      </c>
      <c r="G3" s="44" t="s">
        <v>1456</v>
      </c>
      <c r="H3" s="45" t="s">
        <v>1457</v>
      </c>
      <c r="I3" s="50" t="s">
        <v>2055</v>
      </c>
    </row>
    <row r="4" spans="1:12" s="2" customFormat="1" ht="60" x14ac:dyDescent="0.25">
      <c r="A4" s="2" t="s">
        <v>1446</v>
      </c>
      <c r="B4" s="2" t="s">
        <v>1447</v>
      </c>
      <c r="C4" s="46" t="s">
        <v>2057</v>
      </c>
      <c r="D4" s="47" t="s">
        <v>2056</v>
      </c>
      <c r="E4" s="46" t="s">
        <v>2058</v>
      </c>
      <c r="F4" s="47" t="s">
        <v>2059</v>
      </c>
      <c r="G4" s="46" t="s">
        <v>2060</v>
      </c>
      <c r="H4" s="47" t="s">
        <v>2061</v>
      </c>
      <c r="I4" s="54" t="s">
        <v>2062</v>
      </c>
      <c r="J4" s="55" t="s">
        <v>2063</v>
      </c>
      <c r="K4" s="55" t="s">
        <v>2064</v>
      </c>
      <c r="L4" s="58" t="s">
        <v>2065</v>
      </c>
    </row>
    <row r="5" spans="1:12" x14ac:dyDescent="0.25">
      <c r="A5" s="60">
        <v>10100</v>
      </c>
      <c r="B5" t="s">
        <v>1458</v>
      </c>
      <c r="C5" s="44">
        <v>586</v>
      </c>
      <c r="D5" s="45">
        <v>552</v>
      </c>
      <c r="E5" s="44">
        <v>582</v>
      </c>
      <c r="F5" s="45">
        <v>552</v>
      </c>
      <c r="G5" s="44">
        <v>634.5</v>
      </c>
      <c r="H5" s="45">
        <v>370</v>
      </c>
      <c r="I5" s="52">
        <f t="shared" ref="I5:I68" si="0">IFERROR(MIN(1,C5/D5),"N/A")</f>
        <v>1</v>
      </c>
      <c r="J5" s="53">
        <f t="shared" ref="J5:J68" si="1">IFERROR(MIN(1,E5/F5),"N/A")</f>
        <v>1</v>
      </c>
      <c r="K5" s="53">
        <f>IFERROR(MIN(1,G5/H5),"N/A")</f>
        <v>1</v>
      </c>
      <c r="L5" s="59">
        <f>IFERROR(AVERAGEIF(I5:K5,"&lt;&gt;N/A"),"")</f>
        <v>1</v>
      </c>
    </row>
    <row r="6" spans="1:12" x14ac:dyDescent="0.25">
      <c r="A6" s="60">
        <v>10201</v>
      </c>
      <c r="B6" t="s">
        <v>1459</v>
      </c>
      <c r="C6" s="44">
        <v>30</v>
      </c>
      <c r="D6" s="45">
        <v>25</v>
      </c>
      <c r="E6" s="44">
        <v>30</v>
      </c>
      <c r="F6" s="45">
        <v>25</v>
      </c>
      <c r="G6" s="44">
        <v>14.5</v>
      </c>
      <c r="H6" s="45">
        <v>12.5</v>
      </c>
      <c r="I6" s="52">
        <f t="shared" si="0"/>
        <v>1</v>
      </c>
      <c r="J6" s="53">
        <f t="shared" si="1"/>
        <v>1</v>
      </c>
      <c r="K6" s="53">
        <f t="shared" ref="K6:K69" si="2">IFERROR(MIN(1,G6/H6),"N/A")</f>
        <v>1</v>
      </c>
      <c r="L6" s="59">
        <f t="shared" ref="L6:L69" si="3">IFERROR(AVERAGEIF(I6:K6,"&lt;&gt;N/A"),"N/A")</f>
        <v>1</v>
      </c>
    </row>
    <row r="7" spans="1:12" hidden="1" x14ac:dyDescent="0.25">
      <c r="A7" s="60">
        <v>10306</v>
      </c>
      <c r="B7" t="s">
        <v>1460</v>
      </c>
      <c r="C7" s="44">
        <v>0</v>
      </c>
      <c r="D7" s="45">
        <v>0</v>
      </c>
      <c r="E7" s="44">
        <v>0</v>
      </c>
      <c r="F7" s="45">
        <v>0</v>
      </c>
      <c r="G7" s="44">
        <v>0</v>
      </c>
      <c r="H7" s="45">
        <v>0</v>
      </c>
      <c r="I7" s="52" t="str">
        <f t="shared" si="0"/>
        <v>N/A</v>
      </c>
      <c r="J7" s="53" t="str">
        <f t="shared" si="1"/>
        <v>N/A</v>
      </c>
      <c r="K7" s="53" t="str">
        <f t="shared" si="2"/>
        <v>N/A</v>
      </c>
      <c r="L7" s="59" t="str">
        <f t="shared" si="3"/>
        <v>N/A</v>
      </c>
    </row>
    <row r="8" spans="1:12" x14ac:dyDescent="0.25">
      <c r="A8" s="60">
        <v>10402</v>
      </c>
      <c r="B8" t="s">
        <v>1461</v>
      </c>
      <c r="C8" s="44">
        <v>78</v>
      </c>
      <c r="D8" s="45">
        <v>56</v>
      </c>
      <c r="E8" s="44">
        <v>78</v>
      </c>
      <c r="F8" s="45">
        <v>56</v>
      </c>
      <c r="G8" s="44">
        <v>37</v>
      </c>
      <c r="H8" s="45">
        <v>28</v>
      </c>
      <c r="I8" s="52">
        <f t="shared" si="0"/>
        <v>1</v>
      </c>
      <c r="J8" s="53">
        <f t="shared" si="1"/>
        <v>1</v>
      </c>
      <c r="K8" s="53">
        <f t="shared" si="2"/>
        <v>1</v>
      </c>
      <c r="L8" s="59">
        <f t="shared" si="3"/>
        <v>1</v>
      </c>
    </row>
    <row r="9" spans="1:12" x14ac:dyDescent="0.25">
      <c r="A9" s="60">
        <v>10500</v>
      </c>
      <c r="B9" t="s">
        <v>1462</v>
      </c>
      <c r="C9" s="44">
        <v>72</v>
      </c>
      <c r="D9" s="45">
        <v>67</v>
      </c>
      <c r="E9" s="44">
        <v>72</v>
      </c>
      <c r="F9" s="45">
        <v>69</v>
      </c>
      <c r="G9" s="44">
        <v>56</v>
      </c>
      <c r="H9" s="45">
        <v>34.5</v>
      </c>
      <c r="I9" s="52">
        <f t="shared" si="0"/>
        <v>1</v>
      </c>
      <c r="J9" s="53">
        <f t="shared" si="1"/>
        <v>1</v>
      </c>
      <c r="K9" s="53">
        <f t="shared" si="2"/>
        <v>1</v>
      </c>
      <c r="L9" s="59">
        <f t="shared" si="3"/>
        <v>1</v>
      </c>
    </row>
    <row r="10" spans="1:12" x14ac:dyDescent="0.25">
      <c r="A10" s="60">
        <v>10601</v>
      </c>
      <c r="B10" t="s">
        <v>1463</v>
      </c>
      <c r="C10" s="44">
        <v>144</v>
      </c>
      <c r="D10" s="45">
        <v>144</v>
      </c>
      <c r="E10" s="44">
        <v>144</v>
      </c>
      <c r="F10" s="45">
        <v>144</v>
      </c>
      <c r="G10" s="44">
        <v>72</v>
      </c>
      <c r="H10" s="45">
        <v>72</v>
      </c>
      <c r="I10" s="52">
        <f t="shared" si="0"/>
        <v>1</v>
      </c>
      <c r="J10" s="53">
        <f t="shared" si="1"/>
        <v>1</v>
      </c>
      <c r="K10" s="53">
        <f t="shared" si="2"/>
        <v>1</v>
      </c>
      <c r="L10" s="59">
        <f t="shared" si="3"/>
        <v>1</v>
      </c>
    </row>
    <row r="11" spans="1:12" hidden="1" x14ac:dyDescent="0.25">
      <c r="A11" s="60">
        <v>10615</v>
      </c>
      <c r="B11" t="s">
        <v>1464</v>
      </c>
      <c r="C11" s="44">
        <v>0</v>
      </c>
      <c r="D11" s="45">
        <v>0</v>
      </c>
      <c r="E11" s="44">
        <v>0</v>
      </c>
      <c r="F11" s="45">
        <v>0</v>
      </c>
      <c r="G11" s="44">
        <v>0</v>
      </c>
      <c r="H11" s="45">
        <v>0</v>
      </c>
      <c r="I11" s="52" t="str">
        <f t="shared" si="0"/>
        <v>N/A</v>
      </c>
      <c r="J11" s="53" t="str">
        <f t="shared" si="1"/>
        <v>N/A</v>
      </c>
      <c r="K11" s="53" t="str">
        <f t="shared" si="2"/>
        <v>N/A</v>
      </c>
      <c r="L11" s="59" t="str">
        <f t="shared" si="3"/>
        <v>N/A</v>
      </c>
    </row>
    <row r="12" spans="1:12" hidden="1" x14ac:dyDescent="0.25">
      <c r="A12" s="60">
        <v>10623</v>
      </c>
      <c r="B12" t="s">
        <v>1465</v>
      </c>
      <c r="C12" s="44">
        <v>0</v>
      </c>
      <c r="D12" s="45">
        <v>0</v>
      </c>
      <c r="E12" s="44">
        <v>0</v>
      </c>
      <c r="F12" s="45">
        <v>0</v>
      </c>
      <c r="G12" s="44">
        <v>0</v>
      </c>
      <c r="H12" s="45">
        <v>0</v>
      </c>
      <c r="I12" s="52" t="str">
        <f t="shared" si="0"/>
        <v>N/A</v>
      </c>
      <c r="J12" s="53" t="str">
        <f t="shared" si="1"/>
        <v>N/A</v>
      </c>
      <c r="K12" s="53" t="str">
        <f t="shared" si="2"/>
        <v>N/A</v>
      </c>
      <c r="L12" s="59" t="str">
        <f t="shared" si="3"/>
        <v>N/A</v>
      </c>
    </row>
    <row r="13" spans="1:12" x14ac:dyDescent="0.25">
      <c r="A13" s="60">
        <v>10701</v>
      </c>
      <c r="B13" t="s">
        <v>1466</v>
      </c>
      <c r="C13" s="44">
        <v>0</v>
      </c>
      <c r="D13" s="45">
        <v>0</v>
      </c>
      <c r="E13" s="44">
        <v>0</v>
      </c>
      <c r="F13" s="45">
        <v>0</v>
      </c>
      <c r="G13" s="44">
        <v>12</v>
      </c>
      <c r="H13" s="45">
        <v>20</v>
      </c>
      <c r="I13" s="52" t="str">
        <f t="shared" si="0"/>
        <v>N/A</v>
      </c>
      <c r="J13" s="53" t="str">
        <f t="shared" si="1"/>
        <v>N/A</v>
      </c>
      <c r="K13" s="53">
        <f t="shared" si="2"/>
        <v>0.6</v>
      </c>
      <c r="L13" s="59">
        <f t="shared" si="3"/>
        <v>0.6</v>
      </c>
    </row>
    <row r="14" spans="1:12" hidden="1" x14ac:dyDescent="0.25">
      <c r="A14" s="60">
        <v>10802</v>
      </c>
      <c r="B14" t="s">
        <v>1467</v>
      </c>
      <c r="C14" s="44">
        <v>0</v>
      </c>
      <c r="D14" s="45">
        <v>0</v>
      </c>
      <c r="E14" s="44">
        <v>0</v>
      </c>
      <c r="F14" s="45">
        <v>0</v>
      </c>
      <c r="G14" s="44">
        <v>0</v>
      </c>
      <c r="H14" s="45">
        <v>0</v>
      </c>
      <c r="I14" s="52" t="str">
        <f t="shared" si="0"/>
        <v>N/A</v>
      </c>
      <c r="J14" s="53" t="str">
        <f t="shared" si="1"/>
        <v>N/A</v>
      </c>
      <c r="K14" s="53" t="str">
        <f t="shared" si="2"/>
        <v>N/A</v>
      </c>
      <c r="L14" s="59" t="str">
        <f t="shared" si="3"/>
        <v>N/A</v>
      </c>
    </row>
    <row r="15" spans="1:12" hidden="1" x14ac:dyDescent="0.25">
      <c r="A15" s="60">
        <v>11003</v>
      </c>
      <c r="B15" t="s">
        <v>1468</v>
      </c>
      <c r="C15" s="44">
        <v>0</v>
      </c>
      <c r="D15" s="45">
        <v>0</v>
      </c>
      <c r="E15" s="44">
        <v>0</v>
      </c>
      <c r="F15" s="45">
        <v>0</v>
      </c>
      <c r="G15" s="44">
        <v>0</v>
      </c>
      <c r="H15" s="45">
        <v>0</v>
      </c>
      <c r="I15" s="52" t="str">
        <f t="shared" si="0"/>
        <v>N/A</v>
      </c>
      <c r="J15" s="53" t="str">
        <f t="shared" si="1"/>
        <v>N/A</v>
      </c>
      <c r="K15" s="53" t="str">
        <f t="shared" si="2"/>
        <v>N/A</v>
      </c>
      <c r="L15" s="59" t="str">
        <f t="shared" si="3"/>
        <v>N/A</v>
      </c>
    </row>
    <row r="16" spans="1:12" x14ac:dyDescent="0.25">
      <c r="A16" s="60">
        <v>11200</v>
      </c>
      <c r="B16" t="s">
        <v>1469</v>
      </c>
      <c r="C16" s="44">
        <v>53</v>
      </c>
      <c r="D16" s="45">
        <v>53</v>
      </c>
      <c r="E16" s="44">
        <v>53</v>
      </c>
      <c r="F16" s="45">
        <v>53</v>
      </c>
      <c r="G16" s="44">
        <v>71</v>
      </c>
      <c r="H16" s="45">
        <v>44.5</v>
      </c>
      <c r="I16" s="52">
        <f t="shared" si="0"/>
        <v>1</v>
      </c>
      <c r="J16" s="53">
        <f t="shared" si="1"/>
        <v>1</v>
      </c>
      <c r="K16" s="53">
        <f t="shared" si="2"/>
        <v>1</v>
      </c>
      <c r="L16" s="59">
        <f t="shared" si="3"/>
        <v>1</v>
      </c>
    </row>
    <row r="17" spans="1:12" x14ac:dyDescent="0.25">
      <c r="A17" s="60">
        <v>20101</v>
      </c>
      <c r="B17" t="s">
        <v>1470</v>
      </c>
      <c r="C17" s="44">
        <v>18</v>
      </c>
      <c r="D17" s="45">
        <v>15</v>
      </c>
      <c r="E17" s="44">
        <v>18</v>
      </c>
      <c r="F17" s="45">
        <v>15</v>
      </c>
      <c r="G17" s="44">
        <v>18</v>
      </c>
      <c r="H17" s="45">
        <v>7.5</v>
      </c>
      <c r="I17" s="52">
        <f t="shared" si="0"/>
        <v>1</v>
      </c>
      <c r="J17" s="53">
        <f t="shared" si="1"/>
        <v>1</v>
      </c>
      <c r="K17" s="53">
        <f t="shared" si="2"/>
        <v>1</v>
      </c>
      <c r="L17" s="59">
        <f t="shared" si="3"/>
        <v>1</v>
      </c>
    </row>
    <row r="18" spans="1:12" x14ac:dyDescent="0.25">
      <c r="A18" s="60">
        <v>20601</v>
      </c>
      <c r="B18" t="s">
        <v>1471</v>
      </c>
      <c r="C18" s="44">
        <v>18</v>
      </c>
      <c r="D18" s="45">
        <v>10</v>
      </c>
      <c r="E18" s="44">
        <v>18</v>
      </c>
      <c r="F18" s="45">
        <v>10</v>
      </c>
      <c r="G18" s="44">
        <v>8</v>
      </c>
      <c r="H18" s="45">
        <v>5</v>
      </c>
      <c r="I18" s="52">
        <f t="shared" si="0"/>
        <v>1</v>
      </c>
      <c r="J18" s="53">
        <f t="shared" si="1"/>
        <v>1</v>
      </c>
      <c r="K18" s="53">
        <f t="shared" si="2"/>
        <v>1</v>
      </c>
      <c r="L18" s="59">
        <f t="shared" si="3"/>
        <v>1</v>
      </c>
    </row>
    <row r="19" spans="1:12" x14ac:dyDescent="0.25">
      <c r="A19" s="60">
        <v>20702</v>
      </c>
      <c r="B19" t="s">
        <v>26</v>
      </c>
      <c r="C19" s="44">
        <v>54</v>
      </c>
      <c r="D19" s="45">
        <v>22</v>
      </c>
      <c r="E19" s="44">
        <v>54</v>
      </c>
      <c r="F19" s="45">
        <v>22</v>
      </c>
      <c r="G19" s="44">
        <v>35</v>
      </c>
      <c r="H19" s="45">
        <v>11</v>
      </c>
      <c r="I19" s="52">
        <f t="shared" si="0"/>
        <v>1</v>
      </c>
      <c r="J19" s="53">
        <f t="shared" si="1"/>
        <v>1</v>
      </c>
      <c r="K19" s="53">
        <f t="shared" si="2"/>
        <v>1</v>
      </c>
      <c r="L19" s="59">
        <f t="shared" si="3"/>
        <v>1</v>
      </c>
    </row>
    <row r="20" spans="1:12" x14ac:dyDescent="0.25">
      <c r="A20" s="60">
        <v>20801</v>
      </c>
      <c r="B20" t="s">
        <v>1472</v>
      </c>
      <c r="C20" s="44">
        <v>25</v>
      </c>
      <c r="D20" s="45">
        <v>20</v>
      </c>
      <c r="E20" s="44">
        <v>20</v>
      </c>
      <c r="F20" s="45">
        <v>20</v>
      </c>
      <c r="G20" s="44">
        <v>7.5</v>
      </c>
      <c r="H20" s="45">
        <v>10</v>
      </c>
      <c r="I20" s="52">
        <f t="shared" si="0"/>
        <v>1</v>
      </c>
      <c r="J20" s="53">
        <f t="shared" si="1"/>
        <v>1</v>
      </c>
      <c r="K20" s="53">
        <f t="shared" si="2"/>
        <v>0.75</v>
      </c>
      <c r="L20" s="59">
        <f t="shared" si="3"/>
        <v>0.91666666666666663</v>
      </c>
    </row>
    <row r="21" spans="1:12" x14ac:dyDescent="0.25">
      <c r="A21" s="60">
        <v>21102</v>
      </c>
      <c r="B21" t="s">
        <v>1473</v>
      </c>
      <c r="C21" s="44">
        <v>16</v>
      </c>
      <c r="D21" s="45">
        <v>16</v>
      </c>
      <c r="E21" s="44">
        <v>17</v>
      </c>
      <c r="F21" s="45">
        <v>17</v>
      </c>
      <c r="G21" s="44">
        <v>15</v>
      </c>
      <c r="H21" s="45">
        <v>8.5</v>
      </c>
      <c r="I21" s="52">
        <f t="shared" si="0"/>
        <v>1</v>
      </c>
      <c r="J21" s="53">
        <f t="shared" si="1"/>
        <v>1</v>
      </c>
      <c r="K21" s="53">
        <f t="shared" si="2"/>
        <v>1</v>
      </c>
      <c r="L21" s="59">
        <f t="shared" si="3"/>
        <v>1</v>
      </c>
    </row>
    <row r="22" spans="1:12" x14ac:dyDescent="0.25">
      <c r="A22" s="60">
        <v>21601</v>
      </c>
      <c r="B22" t="s">
        <v>1474</v>
      </c>
      <c r="C22" s="44">
        <v>42</v>
      </c>
      <c r="D22" s="45">
        <v>18</v>
      </c>
      <c r="E22" s="44">
        <v>30</v>
      </c>
      <c r="F22" s="45">
        <v>18</v>
      </c>
      <c r="G22" s="44">
        <v>9.5</v>
      </c>
      <c r="H22" s="45">
        <v>9</v>
      </c>
      <c r="I22" s="52">
        <f t="shared" si="0"/>
        <v>1</v>
      </c>
      <c r="J22" s="53">
        <f t="shared" si="1"/>
        <v>1</v>
      </c>
      <c r="K22" s="53">
        <f t="shared" si="2"/>
        <v>1</v>
      </c>
      <c r="L22" s="59">
        <f t="shared" si="3"/>
        <v>1</v>
      </c>
    </row>
    <row r="23" spans="1:12" x14ac:dyDescent="0.25">
      <c r="A23" s="60">
        <v>22001</v>
      </c>
      <c r="B23" t="s">
        <v>1475</v>
      </c>
      <c r="C23" s="44">
        <v>36</v>
      </c>
      <c r="D23" s="45">
        <v>17</v>
      </c>
      <c r="E23" s="44">
        <v>36</v>
      </c>
      <c r="F23" s="45">
        <v>17</v>
      </c>
      <c r="G23" s="44">
        <v>18</v>
      </c>
      <c r="H23" s="45">
        <v>8.5</v>
      </c>
      <c r="I23" s="52">
        <f t="shared" si="0"/>
        <v>1</v>
      </c>
      <c r="J23" s="53">
        <f t="shared" si="1"/>
        <v>1</v>
      </c>
      <c r="K23" s="53">
        <f t="shared" si="2"/>
        <v>1</v>
      </c>
      <c r="L23" s="59">
        <f t="shared" si="3"/>
        <v>1</v>
      </c>
    </row>
    <row r="24" spans="1:12" x14ac:dyDescent="0.25">
      <c r="A24" s="60">
        <v>22101</v>
      </c>
      <c r="B24" t="s">
        <v>1476</v>
      </c>
      <c r="C24" s="44">
        <v>14</v>
      </c>
      <c r="D24" s="45">
        <v>6</v>
      </c>
      <c r="E24" s="44">
        <v>13</v>
      </c>
      <c r="F24" s="45">
        <v>6</v>
      </c>
      <c r="G24" s="44">
        <v>3.5</v>
      </c>
      <c r="H24" s="45">
        <v>3</v>
      </c>
      <c r="I24" s="52">
        <f t="shared" si="0"/>
        <v>1</v>
      </c>
      <c r="J24" s="53">
        <f t="shared" si="1"/>
        <v>1</v>
      </c>
      <c r="K24" s="53">
        <f t="shared" si="2"/>
        <v>1</v>
      </c>
      <c r="L24" s="59">
        <f t="shared" si="3"/>
        <v>1</v>
      </c>
    </row>
    <row r="25" spans="1:12" x14ac:dyDescent="0.25">
      <c r="A25" s="60">
        <v>22302</v>
      </c>
      <c r="B25" t="s">
        <v>1477</v>
      </c>
      <c r="C25" s="44">
        <v>36</v>
      </c>
      <c r="D25" s="45">
        <v>32</v>
      </c>
      <c r="E25" s="44">
        <v>46</v>
      </c>
      <c r="F25" s="45">
        <v>32</v>
      </c>
      <c r="G25" s="44">
        <v>17</v>
      </c>
      <c r="H25" s="45">
        <v>16</v>
      </c>
      <c r="I25" s="52">
        <f t="shared" si="0"/>
        <v>1</v>
      </c>
      <c r="J25" s="53">
        <f t="shared" si="1"/>
        <v>1</v>
      </c>
      <c r="K25" s="53">
        <f t="shared" si="2"/>
        <v>1</v>
      </c>
      <c r="L25" s="59">
        <f t="shared" si="3"/>
        <v>1</v>
      </c>
    </row>
    <row r="26" spans="1:12" x14ac:dyDescent="0.25">
      <c r="A26" s="60">
        <v>22401</v>
      </c>
      <c r="B26" t="s">
        <v>1478</v>
      </c>
      <c r="C26" s="44">
        <v>20</v>
      </c>
      <c r="D26" s="45">
        <v>16</v>
      </c>
      <c r="E26" s="44">
        <v>20</v>
      </c>
      <c r="F26" s="45">
        <v>16</v>
      </c>
      <c r="G26" s="44">
        <v>8.5</v>
      </c>
      <c r="H26" s="45">
        <v>8</v>
      </c>
      <c r="I26" s="52">
        <f t="shared" si="0"/>
        <v>1</v>
      </c>
      <c r="J26" s="53">
        <f t="shared" si="1"/>
        <v>1</v>
      </c>
      <c r="K26" s="53">
        <f t="shared" si="2"/>
        <v>1</v>
      </c>
      <c r="L26" s="59">
        <f t="shared" si="3"/>
        <v>1</v>
      </c>
    </row>
    <row r="27" spans="1:12" x14ac:dyDescent="0.25">
      <c r="A27" s="60">
        <v>22601</v>
      </c>
      <c r="B27" t="s">
        <v>1479</v>
      </c>
      <c r="C27" s="44">
        <v>62</v>
      </c>
      <c r="D27" s="45">
        <v>35</v>
      </c>
      <c r="E27" s="44">
        <v>62</v>
      </c>
      <c r="F27" s="45">
        <v>36</v>
      </c>
      <c r="G27" s="44">
        <v>47</v>
      </c>
      <c r="H27" s="45">
        <v>18</v>
      </c>
      <c r="I27" s="52">
        <f t="shared" si="0"/>
        <v>1</v>
      </c>
      <c r="J27" s="53">
        <f t="shared" si="1"/>
        <v>1</v>
      </c>
      <c r="K27" s="53">
        <f t="shared" si="2"/>
        <v>1</v>
      </c>
      <c r="L27" s="59">
        <f t="shared" si="3"/>
        <v>1</v>
      </c>
    </row>
    <row r="28" spans="1:12" x14ac:dyDescent="0.25">
      <c r="A28" s="60">
        <v>22902</v>
      </c>
      <c r="B28" t="s">
        <v>1480</v>
      </c>
      <c r="C28" s="44">
        <v>54</v>
      </c>
      <c r="D28" s="45">
        <v>44</v>
      </c>
      <c r="E28" s="44">
        <v>54</v>
      </c>
      <c r="F28" s="45">
        <v>44</v>
      </c>
      <c r="G28" s="44">
        <v>31</v>
      </c>
      <c r="H28" s="45">
        <v>22</v>
      </c>
      <c r="I28" s="52">
        <f t="shared" si="0"/>
        <v>1</v>
      </c>
      <c r="J28" s="53">
        <f t="shared" si="1"/>
        <v>1</v>
      </c>
      <c r="K28" s="53">
        <f t="shared" si="2"/>
        <v>1</v>
      </c>
      <c r="L28" s="59">
        <f t="shared" si="3"/>
        <v>1</v>
      </c>
    </row>
    <row r="29" spans="1:12" x14ac:dyDescent="0.25">
      <c r="A29" s="60">
        <v>30101</v>
      </c>
      <c r="B29" t="s">
        <v>156</v>
      </c>
      <c r="C29" s="44">
        <v>78</v>
      </c>
      <c r="D29" s="45">
        <v>57</v>
      </c>
      <c r="E29" s="44">
        <v>72</v>
      </c>
      <c r="F29" s="45">
        <v>57</v>
      </c>
      <c r="G29" s="44">
        <v>38.5</v>
      </c>
      <c r="H29" s="45">
        <v>28.5</v>
      </c>
      <c r="I29" s="52">
        <f t="shared" si="0"/>
        <v>1</v>
      </c>
      <c r="J29" s="53">
        <f t="shared" si="1"/>
        <v>1</v>
      </c>
      <c r="K29" s="53">
        <f t="shared" si="2"/>
        <v>1</v>
      </c>
      <c r="L29" s="59">
        <f t="shared" si="3"/>
        <v>1</v>
      </c>
    </row>
    <row r="30" spans="1:12" x14ac:dyDescent="0.25">
      <c r="A30" s="60">
        <v>30200</v>
      </c>
      <c r="B30" t="s">
        <v>1481</v>
      </c>
      <c r="C30" s="44">
        <v>314</v>
      </c>
      <c r="D30" s="45">
        <v>313</v>
      </c>
      <c r="E30" s="44">
        <v>314</v>
      </c>
      <c r="F30" s="45">
        <v>314</v>
      </c>
      <c r="G30" s="44">
        <v>268</v>
      </c>
      <c r="H30" s="45">
        <v>225.5</v>
      </c>
      <c r="I30" s="52">
        <f t="shared" si="0"/>
        <v>1</v>
      </c>
      <c r="J30" s="53">
        <f t="shared" si="1"/>
        <v>1</v>
      </c>
      <c r="K30" s="53">
        <f t="shared" si="2"/>
        <v>1</v>
      </c>
      <c r="L30" s="59">
        <f t="shared" si="3"/>
        <v>1</v>
      </c>
    </row>
    <row r="31" spans="1:12" x14ac:dyDescent="0.25">
      <c r="A31" s="60">
        <v>30501</v>
      </c>
      <c r="B31" t="s">
        <v>1482</v>
      </c>
      <c r="C31" s="44">
        <v>36</v>
      </c>
      <c r="D31" s="45">
        <v>35</v>
      </c>
      <c r="E31" s="44">
        <v>36</v>
      </c>
      <c r="F31" s="45">
        <v>35</v>
      </c>
      <c r="G31" s="44">
        <v>36</v>
      </c>
      <c r="H31" s="45">
        <v>17.5</v>
      </c>
      <c r="I31" s="52">
        <f t="shared" si="0"/>
        <v>1</v>
      </c>
      <c r="J31" s="53">
        <f t="shared" si="1"/>
        <v>1</v>
      </c>
      <c r="K31" s="53">
        <f t="shared" si="2"/>
        <v>1</v>
      </c>
      <c r="L31" s="59">
        <f t="shared" si="3"/>
        <v>1</v>
      </c>
    </row>
    <row r="32" spans="1:12" hidden="1" x14ac:dyDescent="0.25">
      <c r="A32" s="60">
        <v>30601</v>
      </c>
      <c r="B32" t="s">
        <v>400</v>
      </c>
      <c r="C32" s="44">
        <v>0</v>
      </c>
      <c r="D32" s="45">
        <v>0</v>
      </c>
      <c r="E32" s="44">
        <v>0</v>
      </c>
      <c r="F32" s="45">
        <v>0</v>
      </c>
      <c r="G32" s="44">
        <v>0</v>
      </c>
      <c r="H32" s="45">
        <v>0</v>
      </c>
      <c r="I32" s="52" t="str">
        <f t="shared" si="0"/>
        <v>N/A</v>
      </c>
      <c r="J32" s="53" t="str">
        <f t="shared" si="1"/>
        <v>N/A</v>
      </c>
      <c r="K32" s="53" t="str">
        <f t="shared" si="2"/>
        <v>N/A</v>
      </c>
      <c r="L32" s="59" t="str">
        <f t="shared" si="3"/>
        <v>N/A</v>
      </c>
    </row>
    <row r="33" spans="1:12" x14ac:dyDescent="0.25">
      <c r="A33" s="60">
        <v>30701</v>
      </c>
      <c r="B33" t="s">
        <v>15</v>
      </c>
      <c r="C33" s="44">
        <v>101</v>
      </c>
      <c r="D33" s="45">
        <v>81</v>
      </c>
      <c r="E33" s="44">
        <v>99</v>
      </c>
      <c r="F33" s="45">
        <v>81</v>
      </c>
      <c r="G33" s="44">
        <v>44.5</v>
      </c>
      <c r="H33" s="45">
        <v>40.5</v>
      </c>
      <c r="I33" s="52">
        <f t="shared" si="0"/>
        <v>1</v>
      </c>
      <c r="J33" s="53">
        <f t="shared" si="1"/>
        <v>1</v>
      </c>
      <c r="K33" s="53">
        <f t="shared" si="2"/>
        <v>1</v>
      </c>
      <c r="L33" s="59">
        <f t="shared" si="3"/>
        <v>1</v>
      </c>
    </row>
    <row r="34" spans="1:12" x14ac:dyDescent="0.25">
      <c r="A34" s="60">
        <v>31101</v>
      </c>
      <c r="B34" t="s">
        <v>1483</v>
      </c>
      <c r="C34" s="44">
        <v>67</v>
      </c>
      <c r="D34" s="45">
        <v>59</v>
      </c>
      <c r="E34" s="44">
        <v>67</v>
      </c>
      <c r="F34" s="45">
        <v>59</v>
      </c>
      <c r="G34" s="44">
        <v>34</v>
      </c>
      <c r="H34" s="45">
        <v>29.5</v>
      </c>
      <c r="I34" s="52">
        <f t="shared" si="0"/>
        <v>1</v>
      </c>
      <c r="J34" s="53">
        <f t="shared" si="1"/>
        <v>1</v>
      </c>
      <c r="K34" s="53">
        <f t="shared" si="2"/>
        <v>1</v>
      </c>
      <c r="L34" s="59">
        <f t="shared" si="3"/>
        <v>1</v>
      </c>
    </row>
    <row r="35" spans="1:12" x14ac:dyDescent="0.25">
      <c r="A35" s="60">
        <v>31301</v>
      </c>
      <c r="B35" t="s">
        <v>1484</v>
      </c>
      <c r="C35" s="44">
        <v>35</v>
      </c>
      <c r="D35" s="45">
        <v>21</v>
      </c>
      <c r="E35" s="44">
        <v>28</v>
      </c>
      <c r="F35" s="45">
        <v>21</v>
      </c>
      <c r="G35" s="44">
        <v>7.5</v>
      </c>
      <c r="H35" s="45">
        <v>10.5</v>
      </c>
      <c r="I35" s="52">
        <f t="shared" si="0"/>
        <v>1</v>
      </c>
      <c r="J35" s="53">
        <f t="shared" si="1"/>
        <v>1</v>
      </c>
      <c r="K35" s="53">
        <f t="shared" si="2"/>
        <v>0.7142857142857143</v>
      </c>
      <c r="L35" s="59">
        <f t="shared" si="3"/>
        <v>0.90476190476190477</v>
      </c>
    </row>
    <row r="36" spans="1:12" x14ac:dyDescent="0.25">
      <c r="A36" s="60">
        <v>31401</v>
      </c>
      <c r="B36" t="s">
        <v>1485</v>
      </c>
      <c r="C36" s="44">
        <v>62</v>
      </c>
      <c r="D36" s="45">
        <v>57</v>
      </c>
      <c r="E36" s="44">
        <v>62</v>
      </c>
      <c r="F36" s="45">
        <v>57</v>
      </c>
      <c r="G36" s="44">
        <v>64</v>
      </c>
      <c r="H36" s="45">
        <v>28.5</v>
      </c>
      <c r="I36" s="52">
        <f t="shared" si="0"/>
        <v>1</v>
      </c>
      <c r="J36" s="53">
        <f t="shared" si="1"/>
        <v>1</v>
      </c>
      <c r="K36" s="53">
        <f t="shared" si="2"/>
        <v>1</v>
      </c>
      <c r="L36" s="59">
        <f t="shared" si="3"/>
        <v>1</v>
      </c>
    </row>
    <row r="37" spans="1:12" x14ac:dyDescent="0.25">
      <c r="A37" s="60">
        <v>31501</v>
      </c>
      <c r="B37" t="s">
        <v>61</v>
      </c>
      <c r="C37" s="44">
        <v>148</v>
      </c>
      <c r="D37" s="45">
        <v>147</v>
      </c>
      <c r="E37" s="44">
        <v>148</v>
      </c>
      <c r="F37" s="45">
        <v>147</v>
      </c>
      <c r="G37" s="44">
        <v>73.5</v>
      </c>
      <c r="H37" s="45">
        <v>73.5</v>
      </c>
      <c r="I37" s="52">
        <f t="shared" si="0"/>
        <v>1</v>
      </c>
      <c r="J37" s="53">
        <f t="shared" si="1"/>
        <v>1</v>
      </c>
      <c r="K37" s="53">
        <f t="shared" si="2"/>
        <v>1</v>
      </c>
      <c r="L37" s="59">
        <f t="shared" si="3"/>
        <v>1</v>
      </c>
    </row>
    <row r="38" spans="1:12" x14ac:dyDescent="0.25">
      <c r="A38" s="60">
        <v>31502</v>
      </c>
      <c r="B38" t="s">
        <v>1486</v>
      </c>
      <c r="C38" s="44">
        <v>95</v>
      </c>
      <c r="D38" s="45">
        <v>79</v>
      </c>
      <c r="E38" s="44">
        <v>95</v>
      </c>
      <c r="F38" s="45">
        <v>79</v>
      </c>
      <c r="G38" s="44">
        <v>71.5</v>
      </c>
      <c r="H38" s="45">
        <v>39.5</v>
      </c>
      <c r="I38" s="52">
        <f t="shared" si="0"/>
        <v>1</v>
      </c>
      <c r="J38" s="53">
        <f t="shared" si="1"/>
        <v>1</v>
      </c>
      <c r="K38" s="53">
        <f t="shared" si="2"/>
        <v>1</v>
      </c>
      <c r="L38" s="59">
        <f t="shared" si="3"/>
        <v>1</v>
      </c>
    </row>
    <row r="39" spans="1:12" x14ac:dyDescent="0.25">
      <c r="A39" s="60">
        <v>31601</v>
      </c>
      <c r="B39" t="s">
        <v>1487</v>
      </c>
      <c r="C39" s="44">
        <v>99</v>
      </c>
      <c r="D39" s="45">
        <v>99</v>
      </c>
      <c r="E39" s="44">
        <v>99</v>
      </c>
      <c r="F39" s="45">
        <v>99</v>
      </c>
      <c r="G39" s="44">
        <v>49.5</v>
      </c>
      <c r="H39" s="45">
        <v>49.5</v>
      </c>
      <c r="I39" s="52">
        <f t="shared" si="0"/>
        <v>1</v>
      </c>
      <c r="J39" s="53">
        <f t="shared" si="1"/>
        <v>1</v>
      </c>
      <c r="K39" s="53">
        <f t="shared" si="2"/>
        <v>1</v>
      </c>
      <c r="L39" s="59">
        <f t="shared" si="3"/>
        <v>1</v>
      </c>
    </row>
    <row r="40" spans="1:12" x14ac:dyDescent="0.25">
      <c r="A40" s="60">
        <v>31701</v>
      </c>
      <c r="B40" t="s">
        <v>1488</v>
      </c>
      <c r="C40" s="44">
        <v>78</v>
      </c>
      <c r="D40" s="45">
        <v>67</v>
      </c>
      <c r="E40" s="44">
        <v>72</v>
      </c>
      <c r="F40" s="45">
        <v>67</v>
      </c>
      <c r="G40" s="44">
        <v>70.5</v>
      </c>
      <c r="H40" s="45">
        <v>33.5</v>
      </c>
      <c r="I40" s="52">
        <f t="shared" si="0"/>
        <v>1</v>
      </c>
      <c r="J40" s="53">
        <f t="shared" si="1"/>
        <v>1</v>
      </c>
      <c r="K40" s="53">
        <f t="shared" si="2"/>
        <v>1</v>
      </c>
      <c r="L40" s="59">
        <f t="shared" si="3"/>
        <v>1</v>
      </c>
    </row>
    <row r="41" spans="1:12" x14ac:dyDescent="0.25">
      <c r="A41" s="60">
        <v>40204</v>
      </c>
      <c r="B41" t="s">
        <v>1489</v>
      </c>
      <c r="C41" s="44">
        <v>18</v>
      </c>
      <c r="D41" s="45">
        <v>26</v>
      </c>
      <c r="E41" s="44">
        <v>14</v>
      </c>
      <c r="F41" s="45">
        <v>26</v>
      </c>
      <c r="G41" s="44">
        <v>11</v>
      </c>
      <c r="H41" s="45">
        <v>13</v>
      </c>
      <c r="I41" s="52">
        <f t="shared" si="0"/>
        <v>0.69230769230769229</v>
      </c>
      <c r="J41" s="53">
        <f t="shared" si="1"/>
        <v>0.53846153846153844</v>
      </c>
      <c r="K41" s="53">
        <f t="shared" si="2"/>
        <v>0.84615384615384615</v>
      </c>
      <c r="L41" s="59">
        <f t="shared" si="3"/>
        <v>0.6923076923076924</v>
      </c>
    </row>
    <row r="42" spans="1:12" x14ac:dyDescent="0.25">
      <c r="A42" s="60">
        <v>40302</v>
      </c>
      <c r="B42" t="s">
        <v>0</v>
      </c>
      <c r="C42" s="44">
        <v>50</v>
      </c>
      <c r="D42" s="45">
        <v>41</v>
      </c>
      <c r="E42" s="44">
        <v>45</v>
      </c>
      <c r="F42" s="45">
        <v>41</v>
      </c>
      <c r="G42" s="44">
        <v>53</v>
      </c>
      <c r="H42" s="45">
        <v>20.5</v>
      </c>
      <c r="I42" s="52">
        <f t="shared" si="0"/>
        <v>1</v>
      </c>
      <c r="J42" s="53">
        <f t="shared" si="1"/>
        <v>1</v>
      </c>
      <c r="K42" s="53">
        <f t="shared" si="2"/>
        <v>1</v>
      </c>
      <c r="L42" s="59">
        <f t="shared" si="3"/>
        <v>1</v>
      </c>
    </row>
    <row r="43" spans="1:12" x14ac:dyDescent="0.25">
      <c r="A43" s="60">
        <v>40901</v>
      </c>
      <c r="B43" t="s">
        <v>1490</v>
      </c>
      <c r="C43" s="44">
        <v>35</v>
      </c>
      <c r="D43" s="45">
        <v>33</v>
      </c>
      <c r="E43" s="44">
        <v>34</v>
      </c>
      <c r="F43" s="45">
        <v>33</v>
      </c>
      <c r="G43" s="44">
        <v>10.5</v>
      </c>
      <c r="H43" s="45">
        <v>16.5</v>
      </c>
      <c r="I43" s="52">
        <f t="shared" si="0"/>
        <v>1</v>
      </c>
      <c r="J43" s="53">
        <f t="shared" si="1"/>
        <v>1</v>
      </c>
      <c r="K43" s="53">
        <f t="shared" si="2"/>
        <v>0.63636363636363635</v>
      </c>
      <c r="L43" s="59">
        <f t="shared" si="3"/>
        <v>0.87878787878787878</v>
      </c>
    </row>
    <row r="44" spans="1:12" x14ac:dyDescent="0.25">
      <c r="A44" s="60">
        <v>41101</v>
      </c>
      <c r="B44" t="s">
        <v>1491</v>
      </c>
      <c r="C44" s="44">
        <v>39</v>
      </c>
      <c r="D44" s="45">
        <v>29</v>
      </c>
      <c r="E44" s="44">
        <v>48</v>
      </c>
      <c r="F44" s="45">
        <v>29</v>
      </c>
      <c r="G44" s="44">
        <v>15.5</v>
      </c>
      <c r="H44" s="45">
        <v>14.5</v>
      </c>
      <c r="I44" s="52">
        <f t="shared" si="0"/>
        <v>1</v>
      </c>
      <c r="J44" s="53">
        <f t="shared" si="1"/>
        <v>1</v>
      </c>
      <c r="K44" s="53">
        <f t="shared" si="2"/>
        <v>1</v>
      </c>
      <c r="L44" s="59">
        <f t="shared" si="3"/>
        <v>1</v>
      </c>
    </row>
    <row r="45" spans="1:12" x14ac:dyDescent="0.25">
      <c r="A45" s="60">
        <v>41401</v>
      </c>
      <c r="B45" t="s">
        <v>1492</v>
      </c>
      <c r="C45" s="44">
        <v>23</v>
      </c>
      <c r="D45" s="45">
        <v>17</v>
      </c>
      <c r="E45" s="44">
        <v>26</v>
      </c>
      <c r="F45" s="45">
        <v>17</v>
      </c>
      <c r="G45" s="44">
        <v>11</v>
      </c>
      <c r="H45" s="45">
        <v>8.5</v>
      </c>
      <c r="I45" s="52">
        <f t="shared" si="0"/>
        <v>1</v>
      </c>
      <c r="J45" s="53">
        <f t="shared" si="1"/>
        <v>1</v>
      </c>
      <c r="K45" s="53">
        <f t="shared" si="2"/>
        <v>1</v>
      </c>
      <c r="L45" s="59">
        <f t="shared" si="3"/>
        <v>1</v>
      </c>
    </row>
    <row r="46" spans="1:12" x14ac:dyDescent="0.25">
      <c r="A46" s="60">
        <v>42302</v>
      </c>
      <c r="B46" t="s">
        <v>11</v>
      </c>
      <c r="C46" s="44">
        <v>55</v>
      </c>
      <c r="D46" s="45">
        <v>18</v>
      </c>
      <c r="E46" s="44">
        <v>55</v>
      </c>
      <c r="F46" s="45">
        <v>18</v>
      </c>
      <c r="G46" s="44">
        <v>24.5</v>
      </c>
      <c r="H46" s="45">
        <v>9</v>
      </c>
      <c r="I46" s="52">
        <f t="shared" si="0"/>
        <v>1</v>
      </c>
      <c r="J46" s="53">
        <f t="shared" si="1"/>
        <v>1</v>
      </c>
      <c r="K46" s="53">
        <f t="shared" si="2"/>
        <v>1</v>
      </c>
      <c r="L46" s="59">
        <f t="shared" si="3"/>
        <v>1</v>
      </c>
    </row>
    <row r="47" spans="1:12" x14ac:dyDescent="0.25">
      <c r="A47" s="60">
        <v>42400</v>
      </c>
      <c r="B47" t="s">
        <v>1493</v>
      </c>
      <c r="C47" s="44">
        <v>144</v>
      </c>
      <c r="D47" s="45">
        <v>135</v>
      </c>
      <c r="E47" s="44">
        <v>144</v>
      </c>
      <c r="F47" s="45">
        <v>136</v>
      </c>
      <c r="G47" s="44">
        <v>132</v>
      </c>
      <c r="H47" s="45">
        <v>68</v>
      </c>
      <c r="I47" s="52">
        <f t="shared" si="0"/>
        <v>1</v>
      </c>
      <c r="J47" s="53">
        <f t="shared" si="1"/>
        <v>1</v>
      </c>
      <c r="K47" s="53">
        <f t="shared" si="2"/>
        <v>1</v>
      </c>
      <c r="L47" s="59">
        <f t="shared" si="3"/>
        <v>1</v>
      </c>
    </row>
    <row r="48" spans="1:12" x14ac:dyDescent="0.25">
      <c r="A48" s="60">
        <v>42801</v>
      </c>
      <c r="B48" t="s">
        <v>1494</v>
      </c>
      <c r="C48" s="44">
        <v>34</v>
      </c>
      <c r="D48" s="45">
        <v>34</v>
      </c>
      <c r="E48" s="44">
        <v>34</v>
      </c>
      <c r="F48" s="45">
        <v>34</v>
      </c>
      <c r="G48" s="44">
        <v>35</v>
      </c>
      <c r="H48" s="45">
        <v>17</v>
      </c>
      <c r="I48" s="52">
        <f t="shared" si="0"/>
        <v>1</v>
      </c>
      <c r="J48" s="53">
        <f t="shared" si="1"/>
        <v>1</v>
      </c>
      <c r="K48" s="53">
        <f t="shared" si="2"/>
        <v>1</v>
      </c>
      <c r="L48" s="59">
        <f t="shared" si="3"/>
        <v>1</v>
      </c>
    </row>
    <row r="49" spans="1:12" x14ac:dyDescent="0.25">
      <c r="A49" s="60">
        <v>42901</v>
      </c>
      <c r="B49" t="s">
        <v>1495</v>
      </c>
      <c r="C49" s="44">
        <v>62</v>
      </c>
      <c r="D49" s="45">
        <v>32</v>
      </c>
      <c r="E49" s="44">
        <v>42</v>
      </c>
      <c r="F49" s="45">
        <v>32</v>
      </c>
      <c r="G49" s="44">
        <v>21</v>
      </c>
      <c r="H49" s="45">
        <v>16</v>
      </c>
      <c r="I49" s="52">
        <f t="shared" si="0"/>
        <v>1</v>
      </c>
      <c r="J49" s="53">
        <f t="shared" si="1"/>
        <v>1</v>
      </c>
      <c r="K49" s="53">
        <f t="shared" si="2"/>
        <v>1</v>
      </c>
      <c r="L49" s="59">
        <f t="shared" si="3"/>
        <v>1</v>
      </c>
    </row>
    <row r="50" spans="1:12" x14ac:dyDescent="0.25">
      <c r="A50" s="60">
        <v>43001</v>
      </c>
      <c r="B50" t="s">
        <v>1496</v>
      </c>
      <c r="C50" s="44">
        <v>39</v>
      </c>
      <c r="D50" s="45">
        <v>29</v>
      </c>
      <c r="E50" s="44">
        <v>56</v>
      </c>
      <c r="F50" s="45">
        <v>29</v>
      </c>
      <c r="G50" s="44">
        <v>39</v>
      </c>
      <c r="H50" s="45">
        <v>14.5</v>
      </c>
      <c r="I50" s="52">
        <f t="shared" si="0"/>
        <v>1</v>
      </c>
      <c r="J50" s="53">
        <f t="shared" si="1"/>
        <v>1</v>
      </c>
      <c r="K50" s="53">
        <f t="shared" si="2"/>
        <v>1</v>
      </c>
      <c r="L50" s="59">
        <f t="shared" si="3"/>
        <v>1</v>
      </c>
    </row>
    <row r="51" spans="1:12" x14ac:dyDescent="0.25">
      <c r="A51" s="60">
        <v>43200</v>
      </c>
      <c r="B51" t="s">
        <v>1497</v>
      </c>
      <c r="C51" s="44">
        <v>110</v>
      </c>
      <c r="D51" s="45">
        <v>80</v>
      </c>
      <c r="E51" s="44">
        <v>71</v>
      </c>
      <c r="F51" s="45">
        <v>80</v>
      </c>
      <c r="G51" s="44">
        <v>42</v>
      </c>
      <c r="H51" s="45">
        <v>40</v>
      </c>
      <c r="I51" s="52">
        <f t="shared" si="0"/>
        <v>1</v>
      </c>
      <c r="J51" s="53">
        <f t="shared" si="1"/>
        <v>0.88749999999999996</v>
      </c>
      <c r="K51" s="53">
        <f t="shared" si="2"/>
        <v>1</v>
      </c>
      <c r="L51" s="59">
        <f t="shared" si="3"/>
        <v>0.96250000000000002</v>
      </c>
    </row>
    <row r="52" spans="1:12" x14ac:dyDescent="0.25">
      <c r="A52" s="60">
        <v>43501</v>
      </c>
      <c r="B52" t="s">
        <v>1498</v>
      </c>
      <c r="C52" s="44">
        <v>168</v>
      </c>
      <c r="D52" s="45">
        <v>122</v>
      </c>
      <c r="E52" s="44">
        <v>137</v>
      </c>
      <c r="F52" s="45">
        <v>122</v>
      </c>
      <c r="G52" s="44">
        <v>66.5</v>
      </c>
      <c r="H52" s="45">
        <v>61</v>
      </c>
      <c r="I52" s="52">
        <f t="shared" si="0"/>
        <v>1</v>
      </c>
      <c r="J52" s="53">
        <f t="shared" si="1"/>
        <v>1</v>
      </c>
      <c r="K52" s="53">
        <f t="shared" si="2"/>
        <v>1</v>
      </c>
      <c r="L52" s="59">
        <f t="shared" si="3"/>
        <v>1</v>
      </c>
    </row>
    <row r="53" spans="1:12" x14ac:dyDescent="0.25">
      <c r="A53" s="60">
        <v>50100</v>
      </c>
      <c r="B53" t="s">
        <v>1499</v>
      </c>
      <c r="C53" s="44">
        <v>327</v>
      </c>
      <c r="D53" s="45">
        <v>221</v>
      </c>
      <c r="E53" s="44">
        <v>318</v>
      </c>
      <c r="F53" s="45">
        <v>223</v>
      </c>
      <c r="G53" s="44">
        <v>152.5</v>
      </c>
      <c r="H53" s="45">
        <v>111.5</v>
      </c>
      <c r="I53" s="52">
        <f t="shared" si="0"/>
        <v>1</v>
      </c>
      <c r="J53" s="53">
        <f t="shared" si="1"/>
        <v>1</v>
      </c>
      <c r="K53" s="53">
        <f t="shared" si="2"/>
        <v>1</v>
      </c>
      <c r="L53" s="59">
        <f t="shared" si="3"/>
        <v>1</v>
      </c>
    </row>
    <row r="54" spans="1:12" hidden="1" x14ac:dyDescent="0.25">
      <c r="A54" s="60">
        <v>50301</v>
      </c>
      <c r="B54" t="s">
        <v>1500</v>
      </c>
      <c r="C54" s="44">
        <v>0</v>
      </c>
      <c r="D54" s="45">
        <v>0</v>
      </c>
      <c r="E54" s="44">
        <v>0</v>
      </c>
      <c r="F54" s="45">
        <v>0</v>
      </c>
      <c r="G54" s="44">
        <v>0</v>
      </c>
      <c r="H54" s="45">
        <v>0</v>
      </c>
      <c r="I54" s="52" t="str">
        <f t="shared" si="0"/>
        <v>N/A</v>
      </c>
      <c r="J54" s="53" t="str">
        <f t="shared" si="1"/>
        <v>N/A</v>
      </c>
      <c r="K54" s="53" t="str">
        <f t="shared" si="2"/>
        <v>N/A</v>
      </c>
      <c r="L54" s="59" t="str">
        <f t="shared" si="3"/>
        <v>N/A</v>
      </c>
    </row>
    <row r="55" spans="1:12" x14ac:dyDescent="0.25">
      <c r="A55" s="60">
        <v>50401</v>
      </c>
      <c r="B55" t="s">
        <v>1501</v>
      </c>
      <c r="C55" s="44">
        <v>54</v>
      </c>
      <c r="D55" s="45">
        <v>39</v>
      </c>
      <c r="E55" s="44">
        <v>65</v>
      </c>
      <c r="F55" s="45">
        <v>39</v>
      </c>
      <c r="G55" s="44">
        <v>25</v>
      </c>
      <c r="H55" s="45">
        <v>19.5</v>
      </c>
      <c r="I55" s="52">
        <f t="shared" si="0"/>
        <v>1</v>
      </c>
      <c r="J55" s="53">
        <f t="shared" si="1"/>
        <v>1</v>
      </c>
      <c r="K55" s="53">
        <f t="shared" si="2"/>
        <v>1</v>
      </c>
      <c r="L55" s="59">
        <f t="shared" si="3"/>
        <v>1</v>
      </c>
    </row>
    <row r="56" spans="1:12" x14ac:dyDescent="0.25">
      <c r="A56" s="60">
        <v>50701</v>
      </c>
      <c r="B56" t="s">
        <v>55</v>
      </c>
      <c r="C56" s="44">
        <v>37</v>
      </c>
      <c r="D56" s="45">
        <v>34</v>
      </c>
      <c r="E56" s="44">
        <v>35</v>
      </c>
      <c r="F56" s="45">
        <v>34</v>
      </c>
      <c r="G56" s="44">
        <v>21</v>
      </c>
      <c r="H56" s="45">
        <v>17</v>
      </c>
      <c r="I56" s="52">
        <f t="shared" si="0"/>
        <v>1</v>
      </c>
      <c r="J56" s="53">
        <f t="shared" si="1"/>
        <v>1</v>
      </c>
      <c r="K56" s="53">
        <f t="shared" si="2"/>
        <v>1</v>
      </c>
      <c r="L56" s="59">
        <f t="shared" si="3"/>
        <v>1</v>
      </c>
    </row>
    <row r="57" spans="1:12" x14ac:dyDescent="0.25">
      <c r="A57" s="60">
        <v>51101</v>
      </c>
      <c r="B57" t="s">
        <v>1502</v>
      </c>
      <c r="C57" s="44">
        <v>54</v>
      </c>
      <c r="D57" s="45">
        <v>33</v>
      </c>
      <c r="E57" s="44">
        <v>54</v>
      </c>
      <c r="F57" s="45">
        <v>34</v>
      </c>
      <c r="G57" s="44">
        <v>26</v>
      </c>
      <c r="H57" s="45">
        <v>17</v>
      </c>
      <c r="I57" s="52">
        <f t="shared" si="0"/>
        <v>1</v>
      </c>
      <c r="J57" s="53">
        <f t="shared" si="1"/>
        <v>1</v>
      </c>
      <c r="K57" s="53">
        <f t="shared" si="2"/>
        <v>1</v>
      </c>
      <c r="L57" s="59">
        <f t="shared" si="3"/>
        <v>1</v>
      </c>
    </row>
    <row r="58" spans="1:12" x14ac:dyDescent="0.25">
      <c r="A58" s="60">
        <v>51301</v>
      </c>
      <c r="B58" t="s">
        <v>1503</v>
      </c>
      <c r="C58" s="44">
        <v>44</v>
      </c>
      <c r="D58" s="45">
        <v>35</v>
      </c>
      <c r="E58" s="44">
        <v>44</v>
      </c>
      <c r="F58" s="45">
        <v>35</v>
      </c>
      <c r="G58" s="44">
        <v>13.5</v>
      </c>
      <c r="H58" s="45">
        <v>17.5</v>
      </c>
      <c r="I58" s="52">
        <f t="shared" si="0"/>
        <v>1</v>
      </c>
      <c r="J58" s="53">
        <f t="shared" si="1"/>
        <v>1</v>
      </c>
      <c r="K58" s="53">
        <f t="shared" si="2"/>
        <v>0.77142857142857146</v>
      </c>
      <c r="L58" s="59">
        <f t="shared" si="3"/>
        <v>0.92380952380952375</v>
      </c>
    </row>
    <row r="59" spans="1:12" hidden="1" x14ac:dyDescent="0.25">
      <c r="A59" s="60">
        <v>51901</v>
      </c>
      <c r="B59" t="s">
        <v>1504</v>
      </c>
      <c r="C59" s="44">
        <v>0</v>
      </c>
      <c r="D59" s="45">
        <v>0</v>
      </c>
      <c r="E59" s="44">
        <v>0</v>
      </c>
      <c r="F59" s="45">
        <v>0</v>
      </c>
      <c r="G59" s="44">
        <v>0</v>
      </c>
      <c r="H59" s="45">
        <v>0</v>
      </c>
      <c r="I59" s="52" t="str">
        <f t="shared" si="0"/>
        <v>N/A</v>
      </c>
      <c r="J59" s="53" t="str">
        <f t="shared" si="1"/>
        <v>N/A</v>
      </c>
      <c r="K59" s="53" t="str">
        <f t="shared" si="2"/>
        <v>N/A</v>
      </c>
      <c r="L59" s="59" t="str">
        <f t="shared" si="3"/>
        <v>N/A</v>
      </c>
    </row>
    <row r="60" spans="1:12" x14ac:dyDescent="0.25">
      <c r="A60" s="60">
        <v>60201</v>
      </c>
      <c r="B60" t="s">
        <v>1505</v>
      </c>
      <c r="C60" s="44">
        <v>47</v>
      </c>
      <c r="D60" s="45">
        <v>47</v>
      </c>
      <c r="E60" s="44">
        <v>47</v>
      </c>
      <c r="F60" s="45">
        <v>47</v>
      </c>
      <c r="G60" s="44">
        <v>27</v>
      </c>
      <c r="H60" s="45">
        <v>23.5</v>
      </c>
      <c r="I60" s="52">
        <f t="shared" si="0"/>
        <v>1</v>
      </c>
      <c r="J60" s="53">
        <f t="shared" si="1"/>
        <v>1</v>
      </c>
      <c r="K60" s="53">
        <f t="shared" si="2"/>
        <v>1</v>
      </c>
      <c r="L60" s="59">
        <f t="shared" si="3"/>
        <v>1</v>
      </c>
    </row>
    <row r="61" spans="1:12" x14ac:dyDescent="0.25">
      <c r="A61" s="60">
        <v>60301</v>
      </c>
      <c r="B61" t="s">
        <v>1506</v>
      </c>
      <c r="C61" s="44">
        <v>40</v>
      </c>
      <c r="D61" s="45">
        <v>18</v>
      </c>
      <c r="E61" s="44">
        <v>39</v>
      </c>
      <c r="F61" s="45">
        <v>17</v>
      </c>
      <c r="G61" s="44">
        <v>19.5</v>
      </c>
      <c r="H61" s="45">
        <v>8.5</v>
      </c>
      <c r="I61" s="52">
        <f t="shared" si="0"/>
        <v>1</v>
      </c>
      <c r="J61" s="53">
        <f t="shared" si="1"/>
        <v>1</v>
      </c>
      <c r="K61" s="53">
        <f t="shared" si="2"/>
        <v>1</v>
      </c>
      <c r="L61" s="59">
        <f t="shared" si="3"/>
        <v>1</v>
      </c>
    </row>
    <row r="62" spans="1:12" x14ac:dyDescent="0.25">
      <c r="A62" s="60">
        <v>60401</v>
      </c>
      <c r="B62" t="s">
        <v>10</v>
      </c>
      <c r="C62" s="44">
        <v>50</v>
      </c>
      <c r="D62" s="45">
        <v>60</v>
      </c>
      <c r="E62" s="44">
        <v>44</v>
      </c>
      <c r="F62" s="45">
        <v>60</v>
      </c>
      <c r="G62" s="44">
        <v>37</v>
      </c>
      <c r="H62" s="45">
        <v>30</v>
      </c>
      <c r="I62" s="52">
        <f t="shared" si="0"/>
        <v>0.83333333333333337</v>
      </c>
      <c r="J62" s="53">
        <f t="shared" si="1"/>
        <v>0.73333333333333328</v>
      </c>
      <c r="K62" s="53">
        <f t="shared" si="2"/>
        <v>1</v>
      </c>
      <c r="L62" s="59">
        <f t="shared" si="3"/>
        <v>0.85555555555555551</v>
      </c>
    </row>
    <row r="63" spans="1:12" x14ac:dyDescent="0.25">
      <c r="A63" s="60">
        <v>60503</v>
      </c>
      <c r="B63" t="s">
        <v>1507</v>
      </c>
      <c r="C63" s="44">
        <v>20</v>
      </c>
      <c r="D63" s="45">
        <v>20</v>
      </c>
      <c r="E63" s="44">
        <v>20</v>
      </c>
      <c r="F63" s="45">
        <v>20</v>
      </c>
      <c r="G63" s="44">
        <v>10</v>
      </c>
      <c r="H63" s="45">
        <v>10</v>
      </c>
      <c r="I63" s="52">
        <f t="shared" si="0"/>
        <v>1</v>
      </c>
      <c r="J63" s="53">
        <f t="shared" si="1"/>
        <v>1</v>
      </c>
      <c r="K63" s="53">
        <f t="shared" si="2"/>
        <v>1</v>
      </c>
      <c r="L63" s="59">
        <f t="shared" si="3"/>
        <v>1</v>
      </c>
    </row>
    <row r="64" spans="1:12" x14ac:dyDescent="0.25">
      <c r="A64" s="60">
        <v>60601</v>
      </c>
      <c r="B64" t="s">
        <v>1508</v>
      </c>
      <c r="C64" s="44">
        <v>36</v>
      </c>
      <c r="D64" s="45">
        <v>16</v>
      </c>
      <c r="E64" s="44">
        <v>25</v>
      </c>
      <c r="F64" s="45">
        <v>17</v>
      </c>
      <c r="G64" s="44">
        <v>26</v>
      </c>
      <c r="H64" s="45">
        <v>8.5</v>
      </c>
      <c r="I64" s="52">
        <f t="shared" si="0"/>
        <v>1</v>
      </c>
      <c r="J64" s="53">
        <f t="shared" si="1"/>
        <v>1</v>
      </c>
      <c r="K64" s="53">
        <f t="shared" si="2"/>
        <v>1</v>
      </c>
      <c r="L64" s="59">
        <f t="shared" si="3"/>
        <v>1</v>
      </c>
    </row>
    <row r="65" spans="1:12" x14ac:dyDescent="0.25">
      <c r="A65" s="60">
        <v>60701</v>
      </c>
      <c r="B65" t="s">
        <v>1509</v>
      </c>
      <c r="C65" s="44">
        <v>23</v>
      </c>
      <c r="D65" s="45">
        <v>16</v>
      </c>
      <c r="E65" s="44">
        <v>24</v>
      </c>
      <c r="F65" s="45">
        <v>16</v>
      </c>
      <c r="G65" s="44">
        <v>8.5</v>
      </c>
      <c r="H65" s="45">
        <v>8</v>
      </c>
      <c r="I65" s="52">
        <f t="shared" si="0"/>
        <v>1</v>
      </c>
      <c r="J65" s="53">
        <f t="shared" si="1"/>
        <v>1</v>
      </c>
      <c r="K65" s="53">
        <f t="shared" si="2"/>
        <v>1</v>
      </c>
      <c r="L65" s="59">
        <f t="shared" si="3"/>
        <v>1</v>
      </c>
    </row>
    <row r="66" spans="1:12" x14ac:dyDescent="0.25">
      <c r="A66" s="60">
        <v>60800</v>
      </c>
      <c r="B66" t="s">
        <v>1510</v>
      </c>
      <c r="C66" s="44">
        <v>82</v>
      </c>
      <c r="D66" s="45">
        <v>82</v>
      </c>
      <c r="E66" s="44">
        <v>82</v>
      </c>
      <c r="F66" s="45">
        <v>82</v>
      </c>
      <c r="G66" s="44">
        <v>41.5</v>
      </c>
      <c r="H66" s="45">
        <v>41</v>
      </c>
      <c r="I66" s="52">
        <f t="shared" si="0"/>
        <v>1</v>
      </c>
      <c r="J66" s="53">
        <f t="shared" si="1"/>
        <v>1</v>
      </c>
      <c r="K66" s="53">
        <f t="shared" si="2"/>
        <v>1</v>
      </c>
      <c r="L66" s="59">
        <f t="shared" si="3"/>
        <v>1</v>
      </c>
    </row>
    <row r="67" spans="1:12" x14ac:dyDescent="0.25">
      <c r="A67" s="60">
        <v>61001</v>
      </c>
      <c r="B67" t="s">
        <v>1511</v>
      </c>
      <c r="C67" s="44">
        <v>24</v>
      </c>
      <c r="D67" s="45">
        <v>25</v>
      </c>
      <c r="E67" s="44">
        <v>36</v>
      </c>
      <c r="F67" s="45">
        <v>25</v>
      </c>
      <c r="G67" s="44">
        <v>23</v>
      </c>
      <c r="H67" s="45">
        <v>12.5</v>
      </c>
      <c r="I67" s="52">
        <f t="shared" si="0"/>
        <v>0.96</v>
      </c>
      <c r="J67" s="53">
        <f t="shared" si="1"/>
        <v>1</v>
      </c>
      <c r="K67" s="53">
        <f t="shared" si="2"/>
        <v>1</v>
      </c>
      <c r="L67" s="59">
        <f t="shared" si="3"/>
        <v>0.98666666666666669</v>
      </c>
    </row>
    <row r="68" spans="1:12" x14ac:dyDescent="0.25">
      <c r="A68" s="60">
        <v>61101</v>
      </c>
      <c r="B68" t="s">
        <v>1512</v>
      </c>
      <c r="C68" s="44">
        <v>72</v>
      </c>
      <c r="D68" s="45">
        <v>38</v>
      </c>
      <c r="E68" s="44">
        <v>54</v>
      </c>
      <c r="F68" s="45">
        <v>38</v>
      </c>
      <c r="G68" s="44">
        <v>26.5</v>
      </c>
      <c r="H68" s="45">
        <v>19</v>
      </c>
      <c r="I68" s="52">
        <f t="shared" si="0"/>
        <v>1</v>
      </c>
      <c r="J68" s="53">
        <f t="shared" si="1"/>
        <v>1</v>
      </c>
      <c r="K68" s="53">
        <f t="shared" si="2"/>
        <v>1</v>
      </c>
      <c r="L68" s="59">
        <f t="shared" si="3"/>
        <v>1</v>
      </c>
    </row>
    <row r="69" spans="1:12" x14ac:dyDescent="0.25">
      <c r="A69" s="60">
        <v>61501</v>
      </c>
      <c r="B69" t="s">
        <v>1513</v>
      </c>
      <c r="C69" s="44">
        <v>52</v>
      </c>
      <c r="D69" s="45">
        <v>27</v>
      </c>
      <c r="E69" s="44">
        <v>58</v>
      </c>
      <c r="F69" s="45">
        <v>26</v>
      </c>
      <c r="G69" s="44">
        <v>29</v>
      </c>
      <c r="H69" s="45">
        <v>13</v>
      </c>
      <c r="I69" s="52">
        <f t="shared" ref="I69:I132" si="4">IFERROR(MIN(1,C69/D69),"N/A")</f>
        <v>1</v>
      </c>
      <c r="J69" s="53">
        <f t="shared" ref="J69:J132" si="5">IFERROR(MIN(1,E69/F69),"N/A")</f>
        <v>1</v>
      </c>
      <c r="K69" s="53">
        <f t="shared" si="2"/>
        <v>1</v>
      </c>
      <c r="L69" s="59">
        <f t="shared" si="3"/>
        <v>1</v>
      </c>
    </row>
    <row r="70" spans="1:12" x14ac:dyDescent="0.25">
      <c r="A70" s="60">
        <v>61503</v>
      </c>
      <c r="B70" t="s">
        <v>1514</v>
      </c>
      <c r="C70" s="44">
        <v>22</v>
      </c>
      <c r="D70" s="45">
        <v>20</v>
      </c>
      <c r="E70" s="44">
        <v>21</v>
      </c>
      <c r="F70" s="45">
        <v>21</v>
      </c>
      <c r="G70" s="44">
        <v>9</v>
      </c>
      <c r="H70" s="45">
        <v>10.5</v>
      </c>
      <c r="I70" s="52">
        <f t="shared" si="4"/>
        <v>1</v>
      </c>
      <c r="J70" s="53">
        <f t="shared" si="5"/>
        <v>1</v>
      </c>
      <c r="K70" s="53">
        <f t="shared" ref="K70:K133" si="6">IFERROR(MIN(1,G70/H70),"N/A")</f>
        <v>0.8571428571428571</v>
      </c>
      <c r="L70" s="59">
        <f t="shared" ref="L70:L133" si="7">IFERROR(AVERAGEIF(I70:K70,"&lt;&gt;N/A"),"N/A")</f>
        <v>0.95238095238095244</v>
      </c>
    </row>
    <row r="71" spans="1:12" x14ac:dyDescent="0.25">
      <c r="A71" s="60">
        <v>61601</v>
      </c>
      <c r="B71" t="s">
        <v>1515</v>
      </c>
      <c r="C71" s="44">
        <v>35</v>
      </c>
      <c r="D71" s="45">
        <v>16</v>
      </c>
      <c r="E71" s="44">
        <v>35</v>
      </c>
      <c r="F71" s="45">
        <v>16</v>
      </c>
      <c r="G71" s="44">
        <v>9.5</v>
      </c>
      <c r="H71" s="45">
        <v>8</v>
      </c>
      <c r="I71" s="52">
        <f t="shared" si="4"/>
        <v>1</v>
      </c>
      <c r="J71" s="53">
        <f t="shared" si="5"/>
        <v>1</v>
      </c>
      <c r="K71" s="53">
        <f t="shared" si="6"/>
        <v>1</v>
      </c>
      <c r="L71" s="59">
        <f t="shared" si="7"/>
        <v>1</v>
      </c>
    </row>
    <row r="72" spans="1:12" x14ac:dyDescent="0.25">
      <c r="A72" s="60">
        <v>61700</v>
      </c>
      <c r="B72" t="s">
        <v>1516</v>
      </c>
      <c r="C72" s="44">
        <v>226</v>
      </c>
      <c r="D72" s="45">
        <v>225</v>
      </c>
      <c r="E72" s="44">
        <v>236</v>
      </c>
      <c r="F72" s="45">
        <v>225</v>
      </c>
      <c r="G72" s="44">
        <v>258</v>
      </c>
      <c r="H72" s="45">
        <v>209.5</v>
      </c>
      <c r="I72" s="52">
        <f t="shared" si="4"/>
        <v>1</v>
      </c>
      <c r="J72" s="53">
        <f t="shared" si="5"/>
        <v>1</v>
      </c>
      <c r="K72" s="53">
        <f t="shared" si="6"/>
        <v>1</v>
      </c>
      <c r="L72" s="59">
        <f t="shared" si="7"/>
        <v>1</v>
      </c>
    </row>
    <row r="73" spans="1:12" x14ac:dyDescent="0.25">
      <c r="A73" s="60">
        <v>62201</v>
      </c>
      <c r="B73" t="s">
        <v>1517</v>
      </c>
      <c r="C73" s="44">
        <v>55</v>
      </c>
      <c r="D73" s="45">
        <v>47</v>
      </c>
      <c r="E73" s="44">
        <v>55</v>
      </c>
      <c r="F73" s="45">
        <v>47</v>
      </c>
      <c r="G73" s="44">
        <v>64.5</v>
      </c>
      <c r="H73" s="45">
        <v>23.5</v>
      </c>
      <c r="I73" s="52">
        <f t="shared" si="4"/>
        <v>1</v>
      </c>
      <c r="J73" s="53">
        <f t="shared" si="5"/>
        <v>1</v>
      </c>
      <c r="K73" s="53">
        <f t="shared" si="6"/>
        <v>1</v>
      </c>
      <c r="L73" s="59">
        <f t="shared" si="7"/>
        <v>1</v>
      </c>
    </row>
    <row r="74" spans="1:12" x14ac:dyDescent="0.25">
      <c r="A74" s="60">
        <v>62301</v>
      </c>
      <c r="B74" t="s">
        <v>1518</v>
      </c>
      <c r="C74" s="44">
        <v>30</v>
      </c>
      <c r="D74" s="45">
        <v>18</v>
      </c>
      <c r="E74" s="44">
        <v>30</v>
      </c>
      <c r="F74" s="45">
        <v>18</v>
      </c>
      <c r="G74" s="44">
        <v>14.5</v>
      </c>
      <c r="H74" s="45">
        <v>9</v>
      </c>
      <c r="I74" s="52">
        <f t="shared" si="4"/>
        <v>1</v>
      </c>
      <c r="J74" s="53">
        <f t="shared" si="5"/>
        <v>1</v>
      </c>
      <c r="K74" s="53">
        <f t="shared" si="6"/>
        <v>1</v>
      </c>
      <c r="L74" s="59">
        <f t="shared" si="7"/>
        <v>1</v>
      </c>
    </row>
    <row r="75" spans="1:12" x14ac:dyDescent="0.25">
      <c r="A75" s="60">
        <v>62401</v>
      </c>
      <c r="B75" t="s">
        <v>1519</v>
      </c>
      <c r="C75" s="44">
        <v>18</v>
      </c>
      <c r="D75" s="45">
        <v>14</v>
      </c>
      <c r="E75" s="44">
        <v>18</v>
      </c>
      <c r="F75" s="45">
        <v>14</v>
      </c>
      <c r="G75" s="44">
        <v>22</v>
      </c>
      <c r="H75" s="45">
        <v>7</v>
      </c>
      <c r="I75" s="52">
        <f t="shared" si="4"/>
        <v>1</v>
      </c>
      <c r="J75" s="53">
        <f t="shared" si="5"/>
        <v>1</v>
      </c>
      <c r="K75" s="53">
        <f t="shared" si="6"/>
        <v>1</v>
      </c>
      <c r="L75" s="59">
        <f t="shared" si="7"/>
        <v>1</v>
      </c>
    </row>
    <row r="76" spans="1:12" x14ac:dyDescent="0.25">
      <c r="A76" s="60">
        <v>62601</v>
      </c>
      <c r="B76" t="s">
        <v>1520</v>
      </c>
      <c r="C76" s="44">
        <v>21</v>
      </c>
      <c r="D76" s="45">
        <v>23</v>
      </c>
      <c r="E76" s="44">
        <v>23</v>
      </c>
      <c r="F76" s="45">
        <v>24</v>
      </c>
      <c r="G76" s="44">
        <v>9.5</v>
      </c>
      <c r="H76" s="45">
        <v>12</v>
      </c>
      <c r="I76" s="52">
        <f t="shared" si="4"/>
        <v>0.91304347826086951</v>
      </c>
      <c r="J76" s="53">
        <f t="shared" si="5"/>
        <v>0.95833333333333337</v>
      </c>
      <c r="K76" s="53">
        <f t="shared" si="6"/>
        <v>0.79166666666666663</v>
      </c>
      <c r="L76" s="59">
        <f t="shared" si="7"/>
        <v>0.88768115942028991</v>
      </c>
    </row>
    <row r="77" spans="1:12" x14ac:dyDescent="0.25">
      <c r="A77" s="60">
        <v>62901</v>
      </c>
      <c r="B77" t="s">
        <v>1521</v>
      </c>
      <c r="C77" s="44">
        <v>26</v>
      </c>
      <c r="D77" s="45">
        <v>17</v>
      </c>
      <c r="E77" s="44">
        <v>32</v>
      </c>
      <c r="F77" s="45">
        <v>18</v>
      </c>
      <c r="G77" s="44">
        <v>24</v>
      </c>
      <c r="H77" s="45">
        <v>9</v>
      </c>
      <c r="I77" s="52">
        <f t="shared" si="4"/>
        <v>1</v>
      </c>
      <c r="J77" s="53">
        <f t="shared" si="5"/>
        <v>1</v>
      </c>
      <c r="K77" s="53">
        <f t="shared" si="6"/>
        <v>1</v>
      </c>
      <c r="L77" s="59">
        <f t="shared" si="7"/>
        <v>1</v>
      </c>
    </row>
    <row r="78" spans="1:12" x14ac:dyDescent="0.25">
      <c r="A78" s="60">
        <v>70600</v>
      </c>
      <c r="B78" t="s">
        <v>1522</v>
      </c>
      <c r="C78" s="44">
        <v>346</v>
      </c>
      <c r="D78" s="45">
        <v>346</v>
      </c>
      <c r="E78" s="44">
        <v>340</v>
      </c>
      <c r="F78" s="45">
        <v>347</v>
      </c>
      <c r="G78" s="44">
        <v>312.5</v>
      </c>
      <c r="H78" s="45">
        <v>173.5</v>
      </c>
      <c r="I78" s="52">
        <f t="shared" si="4"/>
        <v>1</v>
      </c>
      <c r="J78" s="53">
        <f t="shared" si="5"/>
        <v>0.97982708933717577</v>
      </c>
      <c r="K78" s="53">
        <f t="shared" si="6"/>
        <v>1</v>
      </c>
      <c r="L78" s="59">
        <f t="shared" si="7"/>
        <v>0.99327569644572522</v>
      </c>
    </row>
    <row r="79" spans="1:12" x14ac:dyDescent="0.25">
      <c r="A79" s="60">
        <v>70901</v>
      </c>
      <c r="B79" t="s">
        <v>1523</v>
      </c>
      <c r="C79" s="44">
        <v>144</v>
      </c>
      <c r="D79" s="45">
        <v>133</v>
      </c>
      <c r="E79" s="44">
        <v>144</v>
      </c>
      <c r="F79" s="45">
        <v>133</v>
      </c>
      <c r="G79" s="44">
        <v>151.5</v>
      </c>
      <c r="H79" s="45">
        <v>66.5</v>
      </c>
      <c r="I79" s="52">
        <f t="shared" si="4"/>
        <v>1</v>
      </c>
      <c r="J79" s="53">
        <f t="shared" si="5"/>
        <v>1</v>
      </c>
      <c r="K79" s="53">
        <f t="shared" si="6"/>
        <v>1</v>
      </c>
      <c r="L79" s="59">
        <f t="shared" si="7"/>
        <v>1</v>
      </c>
    </row>
    <row r="80" spans="1:12" x14ac:dyDescent="0.25">
      <c r="A80" s="60">
        <v>70902</v>
      </c>
      <c r="B80" t="s">
        <v>23</v>
      </c>
      <c r="C80" s="44">
        <v>36</v>
      </c>
      <c r="D80" s="45">
        <v>33</v>
      </c>
      <c r="E80" s="44">
        <v>36</v>
      </c>
      <c r="F80" s="45">
        <v>33</v>
      </c>
      <c r="G80" s="44">
        <v>47</v>
      </c>
      <c r="H80" s="45">
        <v>16.5</v>
      </c>
      <c r="I80" s="52">
        <f t="shared" si="4"/>
        <v>1</v>
      </c>
      <c r="J80" s="53">
        <f t="shared" si="5"/>
        <v>1</v>
      </c>
      <c r="K80" s="53">
        <f t="shared" si="6"/>
        <v>1</v>
      </c>
      <c r="L80" s="59">
        <f t="shared" si="7"/>
        <v>1</v>
      </c>
    </row>
    <row r="81" spans="1:12" x14ac:dyDescent="0.25">
      <c r="A81" s="60">
        <v>80101</v>
      </c>
      <c r="B81" t="s">
        <v>1524</v>
      </c>
      <c r="C81" s="44">
        <v>40</v>
      </c>
      <c r="D81" s="45">
        <v>17</v>
      </c>
      <c r="E81" s="44">
        <v>35</v>
      </c>
      <c r="F81" s="45">
        <v>17</v>
      </c>
      <c r="G81" s="44">
        <v>10.5</v>
      </c>
      <c r="H81" s="45">
        <v>8.5</v>
      </c>
      <c r="I81" s="52">
        <f t="shared" si="4"/>
        <v>1</v>
      </c>
      <c r="J81" s="53">
        <f t="shared" si="5"/>
        <v>1</v>
      </c>
      <c r="K81" s="53">
        <f t="shared" si="6"/>
        <v>1</v>
      </c>
      <c r="L81" s="59">
        <f t="shared" si="7"/>
        <v>1</v>
      </c>
    </row>
    <row r="82" spans="1:12" x14ac:dyDescent="0.25">
      <c r="A82" s="60">
        <v>80201</v>
      </c>
      <c r="B82" t="s">
        <v>1525</v>
      </c>
      <c r="C82" s="44">
        <v>36</v>
      </c>
      <c r="D82" s="45">
        <v>30</v>
      </c>
      <c r="E82" s="44">
        <v>36</v>
      </c>
      <c r="F82" s="45">
        <v>32</v>
      </c>
      <c r="G82" s="44">
        <v>36</v>
      </c>
      <c r="H82" s="45">
        <v>16</v>
      </c>
      <c r="I82" s="52">
        <f t="shared" si="4"/>
        <v>1</v>
      </c>
      <c r="J82" s="53">
        <f t="shared" si="5"/>
        <v>1</v>
      </c>
      <c r="K82" s="53">
        <f t="shared" si="6"/>
        <v>1</v>
      </c>
      <c r="L82" s="59">
        <f t="shared" si="7"/>
        <v>1</v>
      </c>
    </row>
    <row r="83" spans="1:12" x14ac:dyDescent="0.25">
      <c r="A83" s="60">
        <v>80601</v>
      </c>
      <c r="B83" t="s">
        <v>1526</v>
      </c>
      <c r="C83" s="44">
        <v>30</v>
      </c>
      <c r="D83" s="45">
        <v>27</v>
      </c>
      <c r="E83" s="44">
        <v>30</v>
      </c>
      <c r="F83" s="45">
        <v>28</v>
      </c>
      <c r="G83" s="44">
        <v>15</v>
      </c>
      <c r="H83" s="45">
        <v>14</v>
      </c>
      <c r="I83" s="52">
        <f t="shared" si="4"/>
        <v>1</v>
      </c>
      <c r="J83" s="53">
        <f t="shared" si="5"/>
        <v>1</v>
      </c>
      <c r="K83" s="53">
        <f t="shared" si="6"/>
        <v>1</v>
      </c>
      <c r="L83" s="59">
        <f t="shared" si="7"/>
        <v>1</v>
      </c>
    </row>
    <row r="84" spans="1:12" x14ac:dyDescent="0.25">
      <c r="A84" s="60">
        <v>81003</v>
      </c>
      <c r="B84" t="s">
        <v>1527</v>
      </c>
      <c r="C84" s="44">
        <v>36</v>
      </c>
      <c r="D84" s="45">
        <v>26</v>
      </c>
      <c r="E84" s="44">
        <v>36</v>
      </c>
      <c r="F84" s="45">
        <v>27</v>
      </c>
      <c r="G84" s="44">
        <v>30</v>
      </c>
      <c r="H84" s="45">
        <v>13.5</v>
      </c>
      <c r="I84" s="52">
        <f t="shared" si="4"/>
        <v>1</v>
      </c>
      <c r="J84" s="53">
        <f t="shared" si="5"/>
        <v>1</v>
      </c>
      <c r="K84" s="53">
        <f t="shared" si="6"/>
        <v>1</v>
      </c>
      <c r="L84" s="59">
        <f t="shared" si="7"/>
        <v>1</v>
      </c>
    </row>
    <row r="85" spans="1:12" x14ac:dyDescent="0.25">
      <c r="A85" s="60">
        <v>81200</v>
      </c>
      <c r="B85" t="s">
        <v>1528</v>
      </c>
      <c r="C85" s="44">
        <v>90</v>
      </c>
      <c r="D85" s="45">
        <v>93</v>
      </c>
      <c r="E85" s="44">
        <v>108</v>
      </c>
      <c r="F85" s="45">
        <v>92</v>
      </c>
      <c r="G85" s="44">
        <v>74</v>
      </c>
      <c r="H85" s="45">
        <v>46</v>
      </c>
      <c r="I85" s="52">
        <f t="shared" si="4"/>
        <v>0.967741935483871</v>
      </c>
      <c r="J85" s="53">
        <f t="shared" si="5"/>
        <v>1</v>
      </c>
      <c r="K85" s="53">
        <f t="shared" si="6"/>
        <v>1</v>
      </c>
      <c r="L85" s="59">
        <f t="shared" si="7"/>
        <v>0.989247311827957</v>
      </c>
    </row>
    <row r="86" spans="1:12" hidden="1" x14ac:dyDescent="0.25">
      <c r="A86" s="60">
        <v>81401</v>
      </c>
      <c r="B86" t="s">
        <v>1529</v>
      </c>
      <c r="C86" s="44">
        <v>0</v>
      </c>
      <c r="D86" s="45">
        <v>0</v>
      </c>
      <c r="E86" s="44">
        <v>0</v>
      </c>
      <c r="F86" s="45">
        <v>0</v>
      </c>
      <c r="G86" s="44">
        <v>1</v>
      </c>
      <c r="H86" s="45">
        <v>0</v>
      </c>
      <c r="I86" s="52" t="str">
        <f t="shared" si="4"/>
        <v>N/A</v>
      </c>
      <c r="J86" s="53" t="str">
        <f t="shared" si="5"/>
        <v>N/A</v>
      </c>
      <c r="K86" s="53" t="str">
        <f t="shared" si="6"/>
        <v>N/A</v>
      </c>
      <c r="L86" s="59" t="str">
        <f t="shared" si="7"/>
        <v>N/A</v>
      </c>
    </row>
    <row r="87" spans="1:12" x14ac:dyDescent="0.25">
      <c r="A87" s="60">
        <v>81501</v>
      </c>
      <c r="B87" t="s">
        <v>1530</v>
      </c>
      <c r="C87" s="44">
        <v>36</v>
      </c>
      <c r="D87" s="45">
        <v>28</v>
      </c>
      <c r="E87" s="44">
        <v>36</v>
      </c>
      <c r="F87" s="45">
        <v>28</v>
      </c>
      <c r="G87" s="44">
        <v>36</v>
      </c>
      <c r="H87" s="45">
        <v>14</v>
      </c>
      <c r="I87" s="52">
        <f t="shared" si="4"/>
        <v>1</v>
      </c>
      <c r="J87" s="53">
        <f t="shared" si="5"/>
        <v>1</v>
      </c>
      <c r="K87" s="53">
        <f t="shared" si="6"/>
        <v>1</v>
      </c>
      <c r="L87" s="59">
        <f t="shared" si="7"/>
        <v>1</v>
      </c>
    </row>
    <row r="88" spans="1:12" x14ac:dyDescent="0.25">
      <c r="A88" s="60">
        <v>82001</v>
      </c>
      <c r="B88" t="s">
        <v>1531</v>
      </c>
      <c r="C88" s="44">
        <v>60</v>
      </c>
      <c r="D88" s="45">
        <v>49</v>
      </c>
      <c r="E88" s="44">
        <v>60</v>
      </c>
      <c r="F88" s="45">
        <v>50</v>
      </c>
      <c r="G88" s="44">
        <v>30</v>
      </c>
      <c r="H88" s="45">
        <v>25</v>
      </c>
      <c r="I88" s="52">
        <f t="shared" si="4"/>
        <v>1</v>
      </c>
      <c r="J88" s="53">
        <f t="shared" si="5"/>
        <v>1</v>
      </c>
      <c r="K88" s="53">
        <f t="shared" si="6"/>
        <v>1</v>
      </c>
      <c r="L88" s="59">
        <f t="shared" si="7"/>
        <v>1</v>
      </c>
    </row>
    <row r="89" spans="1:12" hidden="1" x14ac:dyDescent="0.25">
      <c r="A89" s="60">
        <v>90201</v>
      </c>
      <c r="B89" t="s">
        <v>1</v>
      </c>
      <c r="C89" s="44">
        <v>0</v>
      </c>
      <c r="D89" s="45">
        <v>0</v>
      </c>
      <c r="E89" s="44">
        <v>0</v>
      </c>
      <c r="F89" s="45">
        <v>0</v>
      </c>
      <c r="G89" s="44">
        <v>0</v>
      </c>
      <c r="H89" s="45">
        <v>0</v>
      </c>
      <c r="I89" s="52" t="str">
        <f t="shared" si="4"/>
        <v>N/A</v>
      </c>
      <c r="J89" s="53" t="str">
        <f t="shared" si="5"/>
        <v>N/A</v>
      </c>
      <c r="K89" s="53" t="str">
        <f t="shared" si="6"/>
        <v>N/A</v>
      </c>
      <c r="L89" s="59" t="str">
        <f t="shared" si="7"/>
        <v>N/A</v>
      </c>
    </row>
    <row r="90" spans="1:12" x14ac:dyDescent="0.25">
      <c r="A90" s="60">
        <v>90301</v>
      </c>
      <c r="B90" t="s">
        <v>1532</v>
      </c>
      <c r="C90" s="44">
        <v>122</v>
      </c>
      <c r="D90" s="45">
        <v>67</v>
      </c>
      <c r="E90" s="44">
        <v>82</v>
      </c>
      <c r="F90" s="45">
        <v>67</v>
      </c>
      <c r="G90" s="44">
        <v>82</v>
      </c>
      <c r="H90" s="45">
        <v>33.5</v>
      </c>
      <c r="I90" s="52">
        <f t="shared" si="4"/>
        <v>1</v>
      </c>
      <c r="J90" s="53">
        <f t="shared" si="5"/>
        <v>1</v>
      </c>
      <c r="K90" s="53">
        <f t="shared" si="6"/>
        <v>1</v>
      </c>
      <c r="L90" s="59">
        <f t="shared" si="7"/>
        <v>1</v>
      </c>
    </row>
    <row r="91" spans="1:12" x14ac:dyDescent="0.25">
      <c r="A91" s="60">
        <v>90501</v>
      </c>
      <c r="B91" t="s">
        <v>1533</v>
      </c>
      <c r="C91" s="44">
        <v>82</v>
      </c>
      <c r="D91" s="45">
        <v>39</v>
      </c>
      <c r="E91" s="44">
        <v>58</v>
      </c>
      <c r="F91" s="45">
        <v>38</v>
      </c>
      <c r="G91" s="44">
        <v>29.5</v>
      </c>
      <c r="H91" s="45">
        <v>19</v>
      </c>
      <c r="I91" s="52">
        <f t="shared" si="4"/>
        <v>1</v>
      </c>
      <c r="J91" s="53">
        <f t="shared" si="5"/>
        <v>1</v>
      </c>
      <c r="K91" s="53">
        <f t="shared" si="6"/>
        <v>1</v>
      </c>
      <c r="L91" s="59">
        <f t="shared" si="7"/>
        <v>1</v>
      </c>
    </row>
    <row r="92" spans="1:12" hidden="1" x14ac:dyDescent="0.25">
      <c r="A92" s="60">
        <v>90601</v>
      </c>
      <c r="B92" t="s">
        <v>1534</v>
      </c>
      <c r="C92" s="44">
        <v>0</v>
      </c>
      <c r="D92" s="45">
        <v>0</v>
      </c>
      <c r="E92" s="44">
        <v>0</v>
      </c>
      <c r="F92" s="45">
        <v>0</v>
      </c>
      <c r="G92" s="44">
        <v>0</v>
      </c>
      <c r="H92" s="45">
        <v>0</v>
      </c>
      <c r="I92" s="52" t="str">
        <f t="shared" si="4"/>
        <v>N/A</v>
      </c>
      <c r="J92" s="53" t="str">
        <f t="shared" si="5"/>
        <v>N/A</v>
      </c>
      <c r="K92" s="53" t="str">
        <f t="shared" si="6"/>
        <v>N/A</v>
      </c>
      <c r="L92" s="59" t="str">
        <f t="shared" si="7"/>
        <v>N/A</v>
      </c>
    </row>
    <row r="93" spans="1:12" hidden="1" x14ac:dyDescent="0.25">
      <c r="A93" s="60">
        <v>90901</v>
      </c>
      <c r="B93" t="s">
        <v>1535</v>
      </c>
      <c r="C93" s="44">
        <v>0</v>
      </c>
      <c r="D93" s="45">
        <v>0</v>
      </c>
      <c r="E93" s="44">
        <v>0</v>
      </c>
      <c r="F93" s="45">
        <v>0</v>
      </c>
      <c r="G93" s="44">
        <v>0</v>
      </c>
      <c r="H93" s="45">
        <v>0</v>
      </c>
      <c r="I93" s="52" t="str">
        <f t="shared" si="4"/>
        <v>N/A</v>
      </c>
      <c r="J93" s="53" t="str">
        <f t="shared" si="5"/>
        <v>N/A</v>
      </c>
      <c r="K93" s="53" t="str">
        <f t="shared" si="6"/>
        <v>N/A</v>
      </c>
      <c r="L93" s="59" t="str">
        <f t="shared" si="7"/>
        <v>N/A</v>
      </c>
    </row>
    <row r="94" spans="1:12" hidden="1" x14ac:dyDescent="0.25">
      <c r="A94" s="60">
        <v>91101</v>
      </c>
      <c r="B94" t="s">
        <v>1536</v>
      </c>
      <c r="C94" s="44">
        <v>0</v>
      </c>
      <c r="D94" s="45">
        <v>0</v>
      </c>
      <c r="E94" s="44">
        <v>0</v>
      </c>
      <c r="F94" s="45">
        <v>0</v>
      </c>
      <c r="G94" s="44">
        <v>0</v>
      </c>
      <c r="H94" s="45">
        <v>0</v>
      </c>
      <c r="I94" s="52" t="str">
        <f t="shared" si="4"/>
        <v>N/A</v>
      </c>
      <c r="J94" s="53" t="str">
        <f t="shared" si="5"/>
        <v>N/A</v>
      </c>
      <c r="K94" s="53" t="str">
        <f t="shared" si="6"/>
        <v>N/A</v>
      </c>
      <c r="L94" s="59" t="str">
        <f t="shared" si="7"/>
        <v>N/A</v>
      </c>
    </row>
    <row r="95" spans="1:12" x14ac:dyDescent="0.25">
      <c r="A95" s="60">
        <v>91200</v>
      </c>
      <c r="B95" t="s">
        <v>1537</v>
      </c>
      <c r="C95" s="44">
        <v>86</v>
      </c>
      <c r="D95" s="45">
        <v>77</v>
      </c>
      <c r="E95" s="44">
        <v>77</v>
      </c>
      <c r="F95" s="45">
        <v>77</v>
      </c>
      <c r="G95" s="44">
        <v>45.5</v>
      </c>
      <c r="H95" s="45">
        <v>38.5</v>
      </c>
      <c r="I95" s="52">
        <f t="shared" si="4"/>
        <v>1</v>
      </c>
      <c r="J95" s="53">
        <f t="shared" si="5"/>
        <v>1</v>
      </c>
      <c r="K95" s="53">
        <f t="shared" si="6"/>
        <v>1</v>
      </c>
      <c r="L95" s="59">
        <f t="shared" si="7"/>
        <v>1</v>
      </c>
    </row>
    <row r="96" spans="1:12" hidden="1" x14ac:dyDescent="0.25">
      <c r="A96" s="60">
        <v>91402</v>
      </c>
      <c r="B96" t="s">
        <v>1538</v>
      </c>
      <c r="C96" s="44">
        <v>0</v>
      </c>
      <c r="D96" s="45">
        <v>0</v>
      </c>
      <c r="E96" s="44">
        <v>0</v>
      </c>
      <c r="F96" s="45">
        <v>0</v>
      </c>
      <c r="G96" s="44">
        <v>0</v>
      </c>
      <c r="H96" s="45">
        <v>0</v>
      </c>
      <c r="I96" s="52" t="str">
        <f t="shared" si="4"/>
        <v>N/A</v>
      </c>
      <c r="J96" s="53" t="str">
        <f t="shared" si="5"/>
        <v>N/A</v>
      </c>
      <c r="K96" s="53" t="str">
        <f t="shared" si="6"/>
        <v>N/A</v>
      </c>
      <c r="L96" s="59" t="str">
        <f t="shared" si="7"/>
        <v>N/A</v>
      </c>
    </row>
    <row r="97" spans="1:12" x14ac:dyDescent="0.25">
      <c r="A97" s="60">
        <v>100501</v>
      </c>
      <c r="B97" t="s">
        <v>1539</v>
      </c>
      <c r="C97" s="44">
        <v>52</v>
      </c>
      <c r="D97" s="45">
        <v>36</v>
      </c>
      <c r="E97" s="44">
        <v>52</v>
      </c>
      <c r="F97" s="45">
        <v>36</v>
      </c>
      <c r="G97" s="44">
        <v>39</v>
      </c>
      <c r="H97" s="45">
        <v>18</v>
      </c>
      <c r="I97" s="52">
        <f t="shared" si="4"/>
        <v>1</v>
      </c>
      <c r="J97" s="53">
        <f t="shared" si="5"/>
        <v>1</v>
      </c>
      <c r="K97" s="53">
        <f t="shared" si="6"/>
        <v>1</v>
      </c>
      <c r="L97" s="59">
        <f t="shared" si="7"/>
        <v>1</v>
      </c>
    </row>
    <row r="98" spans="1:12" hidden="1" x14ac:dyDescent="0.25">
      <c r="A98" s="60">
        <v>100902</v>
      </c>
      <c r="B98" t="s">
        <v>1540</v>
      </c>
      <c r="C98" s="44">
        <v>0</v>
      </c>
      <c r="D98" s="45">
        <v>0</v>
      </c>
      <c r="E98" s="44">
        <v>0</v>
      </c>
      <c r="F98" s="45">
        <v>0</v>
      </c>
      <c r="G98" s="44">
        <v>0</v>
      </c>
      <c r="H98" s="45">
        <v>0</v>
      </c>
      <c r="I98" s="52" t="str">
        <f t="shared" si="4"/>
        <v>N/A</v>
      </c>
      <c r="J98" s="53" t="str">
        <f t="shared" si="5"/>
        <v>N/A</v>
      </c>
      <c r="K98" s="53" t="str">
        <f t="shared" si="6"/>
        <v>N/A</v>
      </c>
      <c r="L98" s="59" t="str">
        <f t="shared" si="7"/>
        <v>N/A</v>
      </c>
    </row>
    <row r="99" spans="1:12" hidden="1" x14ac:dyDescent="0.25">
      <c r="A99" s="60">
        <v>101001</v>
      </c>
      <c r="B99" t="s">
        <v>1541</v>
      </c>
      <c r="C99" s="44">
        <v>0</v>
      </c>
      <c r="D99" s="45">
        <v>0</v>
      </c>
      <c r="E99" s="44">
        <v>0</v>
      </c>
      <c r="F99" s="45">
        <v>0</v>
      </c>
      <c r="G99" s="44">
        <v>0</v>
      </c>
      <c r="H99" s="45">
        <v>0</v>
      </c>
      <c r="I99" s="52" t="str">
        <f t="shared" si="4"/>
        <v>N/A</v>
      </c>
      <c r="J99" s="53" t="str">
        <f t="shared" si="5"/>
        <v>N/A</v>
      </c>
      <c r="K99" s="53" t="str">
        <f t="shared" si="6"/>
        <v>N/A</v>
      </c>
      <c r="L99" s="59" t="str">
        <f t="shared" si="7"/>
        <v>N/A</v>
      </c>
    </row>
    <row r="100" spans="1:12" x14ac:dyDescent="0.25">
      <c r="A100" s="60">
        <v>101300</v>
      </c>
      <c r="B100" t="s">
        <v>1542</v>
      </c>
      <c r="C100" s="44">
        <v>47</v>
      </c>
      <c r="D100" s="45">
        <v>47</v>
      </c>
      <c r="E100" s="44">
        <v>47</v>
      </c>
      <c r="F100" s="45">
        <v>47</v>
      </c>
      <c r="G100" s="44">
        <v>31</v>
      </c>
      <c r="H100" s="45">
        <v>23.5</v>
      </c>
      <c r="I100" s="52">
        <f t="shared" si="4"/>
        <v>1</v>
      </c>
      <c r="J100" s="53">
        <f t="shared" si="5"/>
        <v>1</v>
      </c>
      <c r="K100" s="53">
        <f t="shared" si="6"/>
        <v>1</v>
      </c>
      <c r="L100" s="59">
        <f t="shared" si="7"/>
        <v>1</v>
      </c>
    </row>
    <row r="101" spans="1:12" hidden="1" x14ac:dyDescent="0.25">
      <c r="A101" s="60">
        <v>101401</v>
      </c>
      <c r="B101" t="s">
        <v>1543</v>
      </c>
      <c r="C101" s="44">
        <v>0</v>
      </c>
      <c r="D101" s="45">
        <v>0</v>
      </c>
      <c r="E101" s="44">
        <v>0</v>
      </c>
      <c r="F101" s="45">
        <v>0</v>
      </c>
      <c r="G101" s="44">
        <v>0</v>
      </c>
      <c r="H101" s="45">
        <v>0</v>
      </c>
      <c r="I101" s="52" t="str">
        <f t="shared" si="4"/>
        <v>N/A</v>
      </c>
      <c r="J101" s="53" t="str">
        <f t="shared" si="5"/>
        <v>N/A</v>
      </c>
      <c r="K101" s="53" t="str">
        <f t="shared" si="6"/>
        <v>N/A</v>
      </c>
      <c r="L101" s="59" t="str">
        <f t="shared" si="7"/>
        <v>N/A</v>
      </c>
    </row>
    <row r="102" spans="1:12" hidden="1" x14ac:dyDescent="0.25">
      <c r="A102" s="60">
        <v>101601</v>
      </c>
      <c r="B102" t="s">
        <v>1544</v>
      </c>
      <c r="C102" s="44">
        <v>0</v>
      </c>
      <c r="D102" s="45">
        <v>0</v>
      </c>
      <c r="E102" s="44">
        <v>0</v>
      </c>
      <c r="F102" s="45">
        <v>0</v>
      </c>
      <c r="G102" s="44">
        <v>0</v>
      </c>
      <c r="H102" s="45">
        <v>0</v>
      </c>
      <c r="I102" s="52" t="str">
        <f t="shared" si="4"/>
        <v>N/A</v>
      </c>
      <c r="J102" s="53" t="str">
        <f t="shared" si="5"/>
        <v>N/A</v>
      </c>
      <c r="K102" s="53" t="str">
        <f t="shared" si="6"/>
        <v>N/A</v>
      </c>
      <c r="L102" s="59" t="str">
        <f t="shared" si="7"/>
        <v>N/A</v>
      </c>
    </row>
    <row r="103" spans="1:12" x14ac:dyDescent="0.25">
      <c r="A103" s="60">
        <v>110101</v>
      </c>
      <c r="B103" t="s">
        <v>1545</v>
      </c>
      <c r="C103" s="44">
        <v>36</v>
      </c>
      <c r="D103" s="45">
        <v>27</v>
      </c>
      <c r="E103" s="44">
        <v>24</v>
      </c>
      <c r="F103" s="45">
        <v>27</v>
      </c>
      <c r="G103" s="44">
        <v>34</v>
      </c>
      <c r="H103" s="45">
        <v>13.5</v>
      </c>
      <c r="I103" s="52">
        <f t="shared" si="4"/>
        <v>1</v>
      </c>
      <c r="J103" s="53">
        <f t="shared" si="5"/>
        <v>0.88888888888888884</v>
      </c>
      <c r="K103" s="53">
        <f t="shared" si="6"/>
        <v>1</v>
      </c>
      <c r="L103" s="59">
        <f t="shared" si="7"/>
        <v>0.96296296296296291</v>
      </c>
    </row>
    <row r="104" spans="1:12" x14ac:dyDescent="0.25">
      <c r="A104" s="60">
        <v>110200</v>
      </c>
      <c r="B104" t="s">
        <v>1546</v>
      </c>
      <c r="C104" s="44">
        <v>148</v>
      </c>
      <c r="D104" s="45">
        <v>129</v>
      </c>
      <c r="E104" s="44">
        <v>144</v>
      </c>
      <c r="F104" s="45">
        <v>129</v>
      </c>
      <c r="G104" s="44">
        <v>63.5</v>
      </c>
      <c r="H104" s="45">
        <v>64.5</v>
      </c>
      <c r="I104" s="52">
        <f t="shared" si="4"/>
        <v>1</v>
      </c>
      <c r="J104" s="53">
        <f t="shared" si="5"/>
        <v>1</v>
      </c>
      <c r="K104" s="53">
        <f t="shared" si="6"/>
        <v>0.98449612403100772</v>
      </c>
      <c r="L104" s="59">
        <f t="shared" si="7"/>
        <v>0.9948320413436692</v>
      </c>
    </row>
    <row r="105" spans="1:12" hidden="1" x14ac:dyDescent="0.25">
      <c r="A105" s="60">
        <v>110304</v>
      </c>
      <c r="B105" t="s">
        <v>1547</v>
      </c>
      <c r="C105" s="44">
        <v>0</v>
      </c>
      <c r="D105" s="45">
        <v>0</v>
      </c>
      <c r="E105" s="44">
        <v>0</v>
      </c>
      <c r="F105" s="45">
        <v>0</v>
      </c>
      <c r="G105" s="44">
        <v>0</v>
      </c>
      <c r="H105" s="45">
        <v>0</v>
      </c>
      <c r="I105" s="52" t="str">
        <f t="shared" si="4"/>
        <v>N/A</v>
      </c>
      <c r="J105" s="53" t="str">
        <f t="shared" si="5"/>
        <v>N/A</v>
      </c>
      <c r="K105" s="53" t="str">
        <f t="shared" si="6"/>
        <v>N/A</v>
      </c>
      <c r="L105" s="59" t="str">
        <f t="shared" si="7"/>
        <v>N/A</v>
      </c>
    </row>
    <row r="106" spans="1:12" hidden="1" x14ac:dyDescent="0.25">
      <c r="A106" s="60">
        <v>110701</v>
      </c>
      <c r="B106" t="s">
        <v>1548</v>
      </c>
      <c r="C106" s="44">
        <v>0</v>
      </c>
      <c r="D106" s="45">
        <v>0</v>
      </c>
      <c r="E106" s="44">
        <v>0</v>
      </c>
      <c r="F106" s="45">
        <v>0</v>
      </c>
      <c r="G106" s="44">
        <v>0</v>
      </c>
      <c r="H106" s="45">
        <v>0</v>
      </c>
      <c r="I106" s="52" t="str">
        <f t="shared" si="4"/>
        <v>N/A</v>
      </c>
      <c r="J106" s="53" t="str">
        <f t="shared" si="5"/>
        <v>N/A</v>
      </c>
      <c r="K106" s="53" t="str">
        <f t="shared" si="6"/>
        <v>N/A</v>
      </c>
      <c r="L106" s="59" t="str">
        <f t="shared" si="7"/>
        <v>N/A</v>
      </c>
    </row>
    <row r="107" spans="1:12" x14ac:dyDescent="0.25">
      <c r="A107" s="60">
        <v>110901</v>
      </c>
      <c r="B107" t="s">
        <v>1549</v>
      </c>
      <c r="C107" s="44">
        <v>18</v>
      </c>
      <c r="D107" s="45">
        <v>15</v>
      </c>
      <c r="E107" s="44">
        <v>36</v>
      </c>
      <c r="F107" s="45">
        <v>15</v>
      </c>
      <c r="G107" s="44">
        <v>29</v>
      </c>
      <c r="H107" s="45">
        <v>7.5</v>
      </c>
      <c r="I107" s="52">
        <f t="shared" si="4"/>
        <v>1</v>
      </c>
      <c r="J107" s="53">
        <f t="shared" si="5"/>
        <v>1</v>
      </c>
      <c r="K107" s="53">
        <f t="shared" si="6"/>
        <v>1</v>
      </c>
      <c r="L107" s="59">
        <f t="shared" si="7"/>
        <v>1</v>
      </c>
    </row>
    <row r="108" spans="1:12" x14ac:dyDescent="0.25">
      <c r="A108" s="60">
        <v>120102</v>
      </c>
      <c r="B108" t="s">
        <v>1550</v>
      </c>
      <c r="C108" s="44">
        <v>9</v>
      </c>
      <c r="D108" s="45">
        <v>6</v>
      </c>
      <c r="E108" s="44">
        <v>12</v>
      </c>
      <c r="F108" s="45">
        <v>6</v>
      </c>
      <c r="G108" s="44">
        <v>1</v>
      </c>
      <c r="H108" s="45">
        <v>3</v>
      </c>
      <c r="I108" s="52">
        <f t="shared" si="4"/>
        <v>1</v>
      </c>
      <c r="J108" s="53">
        <f t="shared" si="5"/>
        <v>1</v>
      </c>
      <c r="K108" s="53">
        <f t="shared" si="6"/>
        <v>0.33333333333333331</v>
      </c>
      <c r="L108" s="59">
        <f t="shared" si="7"/>
        <v>0.77777777777777779</v>
      </c>
    </row>
    <row r="109" spans="1:12" hidden="1" x14ac:dyDescent="0.25">
      <c r="A109" s="60">
        <v>120301</v>
      </c>
      <c r="B109" t="s">
        <v>1551</v>
      </c>
      <c r="C109" s="44">
        <v>0</v>
      </c>
      <c r="D109" s="45">
        <v>0</v>
      </c>
      <c r="E109" s="44">
        <v>0</v>
      </c>
      <c r="F109" s="45">
        <v>0</v>
      </c>
      <c r="G109" s="44">
        <v>0</v>
      </c>
      <c r="H109" s="45">
        <v>0</v>
      </c>
      <c r="I109" s="52" t="str">
        <f t="shared" si="4"/>
        <v>N/A</v>
      </c>
      <c r="J109" s="53" t="str">
        <f t="shared" si="5"/>
        <v>N/A</v>
      </c>
      <c r="K109" s="53" t="str">
        <f t="shared" si="6"/>
        <v>N/A</v>
      </c>
      <c r="L109" s="59" t="str">
        <f t="shared" si="7"/>
        <v>N/A</v>
      </c>
    </row>
    <row r="110" spans="1:12" x14ac:dyDescent="0.25">
      <c r="A110" s="60">
        <v>120401</v>
      </c>
      <c r="B110" t="s">
        <v>14</v>
      </c>
      <c r="C110" s="44">
        <v>20</v>
      </c>
      <c r="D110" s="45">
        <v>20</v>
      </c>
      <c r="E110" s="44">
        <v>20</v>
      </c>
      <c r="F110" s="45">
        <v>20</v>
      </c>
      <c r="G110" s="44">
        <v>19</v>
      </c>
      <c r="H110" s="45">
        <v>10</v>
      </c>
      <c r="I110" s="52">
        <f t="shared" si="4"/>
        <v>1</v>
      </c>
      <c r="J110" s="53">
        <f t="shared" si="5"/>
        <v>1</v>
      </c>
      <c r="K110" s="53">
        <f t="shared" si="6"/>
        <v>1</v>
      </c>
      <c r="L110" s="59">
        <f t="shared" si="7"/>
        <v>1</v>
      </c>
    </row>
    <row r="111" spans="1:12" hidden="1" x14ac:dyDescent="0.25">
      <c r="A111" s="60">
        <v>120501</v>
      </c>
      <c r="B111" t="s">
        <v>1552</v>
      </c>
      <c r="C111" s="44">
        <v>0</v>
      </c>
      <c r="D111" s="45">
        <v>0</v>
      </c>
      <c r="E111" s="44">
        <v>0</v>
      </c>
      <c r="F111" s="45">
        <v>0</v>
      </c>
      <c r="G111" s="44">
        <v>0</v>
      </c>
      <c r="H111" s="45">
        <v>0</v>
      </c>
      <c r="I111" s="52" t="str">
        <f t="shared" si="4"/>
        <v>N/A</v>
      </c>
      <c r="J111" s="53" t="str">
        <f t="shared" si="5"/>
        <v>N/A</v>
      </c>
      <c r="K111" s="53" t="str">
        <f t="shared" si="6"/>
        <v>N/A</v>
      </c>
      <c r="L111" s="59" t="str">
        <f t="shared" si="7"/>
        <v>N/A</v>
      </c>
    </row>
    <row r="112" spans="1:12" x14ac:dyDescent="0.25">
      <c r="A112" s="60">
        <v>120701</v>
      </c>
      <c r="B112" t="s">
        <v>1553</v>
      </c>
      <c r="C112" s="44">
        <v>12</v>
      </c>
      <c r="D112" s="45">
        <v>10</v>
      </c>
      <c r="E112" s="44">
        <v>10</v>
      </c>
      <c r="F112" s="45">
        <v>10</v>
      </c>
      <c r="G112" s="44">
        <v>6</v>
      </c>
      <c r="H112" s="45">
        <v>5</v>
      </c>
      <c r="I112" s="52">
        <f t="shared" si="4"/>
        <v>1</v>
      </c>
      <c r="J112" s="53">
        <f t="shared" si="5"/>
        <v>1</v>
      </c>
      <c r="K112" s="53">
        <f t="shared" si="6"/>
        <v>1</v>
      </c>
      <c r="L112" s="59">
        <f t="shared" si="7"/>
        <v>1</v>
      </c>
    </row>
    <row r="113" spans="1:12" hidden="1" x14ac:dyDescent="0.25">
      <c r="A113" s="60">
        <v>120906</v>
      </c>
      <c r="B113" t="s">
        <v>1554</v>
      </c>
      <c r="C113" s="44">
        <v>0</v>
      </c>
      <c r="D113" s="45">
        <v>0</v>
      </c>
      <c r="E113" s="44">
        <v>0</v>
      </c>
      <c r="F113" s="45">
        <v>0</v>
      </c>
      <c r="G113" s="44">
        <v>0</v>
      </c>
      <c r="H113" s="45">
        <v>0</v>
      </c>
      <c r="I113" s="52" t="str">
        <f t="shared" si="4"/>
        <v>N/A</v>
      </c>
      <c r="J113" s="53" t="str">
        <f t="shared" si="5"/>
        <v>N/A</v>
      </c>
      <c r="K113" s="53" t="str">
        <f t="shared" si="6"/>
        <v>N/A</v>
      </c>
      <c r="L113" s="59" t="str">
        <f t="shared" si="7"/>
        <v>N/A</v>
      </c>
    </row>
    <row r="114" spans="1:12" x14ac:dyDescent="0.25">
      <c r="A114" s="60">
        <v>121401</v>
      </c>
      <c r="B114" t="s">
        <v>1555</v>
      </c>
      <c r="C114" s="44">
        <v>17</v>
      </c>
      <c r="D114" s="45">
        <v>12</v>
      </c>
      <c r="E114" s="44">
        <v>12</v>
      </c>
      <c r="F114" s="45">
        <v>12</v>
      </c>
      <c r="G114" s="44">
        <v>16</v>
      </c>
      <c r="H114" s="45">
        <v>6</v>
      </c>
      <c r="I114" s="52">
        <f t="shared" si="4"/>
        <v>1</v>
      </c>
      <c r="J114" s="53">
        <f t="shared" si="5"/>
        <v>1</v>
      </c>
      <c r="K114" s="53">
        <f t="shared" si="6"/>
        <v>1</v>
      </c>
      <c r="L114" s="59">
        <f t="shared" si="7"/>
        <v>1</v>
      </c>
    </row>
    <row r="115" spans="1:12" x14ac:dyDescent="0.25">
      <c r="A115" s="60">
        <v>121502</v>
      </c>
      <c r="B115" t="s">
        <v>1556</v>
      </c>
      <c r="C115" s="44">
        <v>18</v>
      </c>
      <c r="D115" s="45">
        <v>10</v>
      </c>
      <c r="E115" s="44">
        <v>18</v>
      </c>
      <c r="F115" s="45">
        <v>10</v>
      </c>
      <c r="G115" s="44">
        <v>5</v>
      </c>
      <c r="H115" s="45">
        <v>5</v>
      </c>
      <c r="I115" s="52">
        <f t="shared" si="4"/>
        <v>1</v>
      </c>
      <c r="J115" s="53">
        <f t="shared" si="5"/>
        <v>1</v>
      </c>
      <c r="K115" s="53">
        <f t="shared" si="6"/>
        <v>1</v>
      </c>
      <c r="L115" s="59">
        <f t="shared" si="7"/>
        <v>1</v>
      </c>
    </row>
    <row r="116" spans="1:12" x14ac:dyDescent="0.25">
      <c r="A116" s="60">
        <v>121601</v>
      </c>
      <c r="B116" t="s">
        <v>1557</v>
      </c>
      <c r="C116" s="44">
        <v>36</v>
      </c>
      <c r="D116" s="45">
        <v>18</v>
      </c>
      <c r="E116" s="44">
        <v>36</v>
      </c>
      <c r="F116" s="45">
        <v>18</v>
      </c>
      <c r="G116" s="44">
        <v>18</v>
      </c>
      <c r="H116" s="45">
        <v>9</v>
      </c>
      <c r="I116" s="52">
        <f t="shared" si="4"/>
        <v>1</v>
      </c>
      <c r="J116" s="53">
        <f t="shared" si="5"/>
        <v>1</v>
      </c>
      <c r="K116" s="53">
        <f t="shared" si="6"/>
        <v>1</v>
      </c>
      <c r="L116" s="59">
        <f t="shared" si="7"/>
        <v>1</v>
      </c>
    </row>
    <row r="117" spans="1:12" x14ac:dyDescent="0.25">
      <c r="A117" s="60">
        <v>121701</v>
      </c>
      <c r="B117" t="s">
        <v>1558</v>
      </c>
      <c r="C117" s="44">
        <v>11</v>
      </c>
      <c r="D117" s="45">
        <v>10</v>
      </c>
      <c r="E117" s="44">
        <v>16</v>
      </c>
      <c r="F117" s="45">
        <v>11</v>
      </c>
      <c r="G117" s="44">
        <v>2.5</v>
      </c>
      <c r="H117" s="45">
        <v>5.5</v>
      </c>
      <c r="I117" s="52">
        <f t="shared" si="4"/>
        <v>1</v>
      </c>
      <c r="J117" s="53">
        <f t="shared" si="5"/>
        <v>1</v>
      </c>
      <c r="K117" s="53">
        <f t="shared" si="6"/>
        <v>0.45454545454545453</v>
      </c>
      <c r="L117" s="59">
        <f t="shared" si="7"/>
        <v>0.81818181818181823</v>
      </c>
    </row>
    <row r="118" spans="1:12" x14ac:dyDescent="0.25">
      <c r="A118" s="60">
        <v>121702</v>
      </c>
      <c r="B118" t="s">
        <v>1559</v>
      </c>
      <c r="C118" s="44">
        <v>13</v>
      </c>
      <c r="D118" s="45">
        <v>14</v>
      </c>
      <c r="E118" s="44">
        <v>18</v>
      </c>
      <c r="F118" s="45">
        <v>14</v>
      </c>
      <c r="G118" s="44">
        <v>17</v>
      </c>
      <c r="H118" s="45">
        <v>7</v>
      </c>
      <c r="I118" s="52">
        <f t="shared" si="4"/>
        <v>0.9285714285714286</v>
      </c>
      <c r="J118" s="53">
        <f t="shared" si="5"/>
        <v>1</v>
      </c>
      <c r="K118" s="53">
        <f t="shared" si="6"/>
        <v>1</v>
      </c>
      <c r="L118" s="59">
        <f t="shared" si="7"/>
        <v>0.97619047619047628</v>
      </c>
    </row>
    <row r="119" spans="1:12" x14ac:dyDescent="0.25">
      <c r="A119" s="60">
        <v>121901</v>
      </c>
      <c r="B119" t="s">
        <v>1560</v>
      </c>
      <c r="C119" s="44">
        <v>36</v>
      </c>
      <c r="D119" s="45">
        <v>25</v>
      </c>
      <c r="E119" s="44">
        <v>36</v>
      </c>
      <c r="F119" s="45">
        <v>25</v>
      </c>
      <c r="G119" s="44">
        <v>16.5</v>
      </c>
      <c r="H119" s="45">
        <v>12.5</v>
      </c>
      <c r="I119" s="52">
        <f t="shared" si="4"/>
        <v>1</v>
      </c>
      <c r="J119" s="53">
        <f t="shared" si="5"/>
        <v>1</v>
      </c>
      <c r="K119" s="53">
        <f t="shared" si="6"/>
        <v>1</v>
      </c>
      <c r="L119" s="59">
        <f t="shared" si="7"/>
        <v>1</v>
      </c>
    </row>
    <row r="120" spans="1:12" x14ac:dyDescent="0.25">
      <c r="A120" s="60">
        <v>130200</v>
      </c>
      <c r="B120" t="s">
        <v>1561</v>
      </c>
      <c r="C120" s="44">
        <v>139</v>
      </c>
      <c r="D120" s="45">
        <v>139</v>
      </c>
      <c r="E120" s="44">
        <v>140</v>
      </c>
      <c r="F120" s="45">
        <v>140</v>
      </c>
      <c r="G120" s="44">
        <v>55</v>
      </c>
      <c r="H120" s="45">
        <v>70</v>
      </c>
      <c r="I120" s="52">
        <f t="shared" si="4"/>
        <v>1</v>
      </c>
      <c r="J120" s="53">
        <f t="shared" si="5"/>
        <v>1</v>
      </c>
      <c r="K120" s="53">
        <f t="shared" si="6"/>
        <v>0.7857142857142857</v>
      </c>
      <c r="L120" s="59">
        <f t="shared" si="7"/>
        <v>0.92857142857142849</v>
      </c>
    </row>
    <row r="121" spans="1:12" x14ac:dyDescent="0.25">
      <c r="A121" s="60">
        <v>130502</v>
      </c>
      <c r="B121" t="s">
        <v>1562</v>
      </c>
      <c r="C121" s="44">
        <v>35</v>
      </c>
      <c r="D121" s="45">
        <v>31</v>
      </c>
      <c r="E121" s="44">
        <v>35</v>
      </c>
      <c r="F121" s="45">
        <v>30</v>
      </c>
      <c r="G121" s="44">
        <v>14.5</v>
      </c>
      <c r="H121" s="45">
        <v>15</v>
      </c>
      <c r="I121" s="52">
        <f t="shared" si="4"/>
        <v>1</v>
      </c>
      <c r="J121" s="53">
        <f t="shared" si="5"/>
        <v>1</v>
      </c>
      <c r="K121" s="53">
        <f t="shared" si="6"/>
        <v>0.96666666666666667</v>
      </c>
      <c r="L121" s="59">
        <f t="shared" si="7"/>
        <v>0.98888888888888893</v>
      </c>
    </row>
    <row r="122" spans="1:12" hidden="1" x14ac:dyDescent="0.25">
      <c r="A122" s="60">
        <v>130801</v>
      </c>
      <c r="B122" t="s">
        <v>1563</v>
      </c>
      <c r="C122" s="44">
        <v>0</v>
      </c>
      <c r="D122" s="45">
        <v>0</v>
      </c>
      <c r="E122" s="44">
        <v>0</v>
      </c>
      <c r="F122" s="45">
        <v>0</v>
      </c>
      <c r="G122" s="44">
        <v>0</v>
      </c>
      <c r="H122" s="45">
        <v>0</v>
      </c>
      <c r="I122" s="52" t="str">
        <f t="shared" si="4"/>
        <v>N/A</v>
      </c>
      <c r="J122" s="53" t="str">
        <f t="shared" si="5"/>
        <v>N/A</v>
      </c>
      <c r="K122" s="53" t="str">
        <f t="shared" si="6"/>
        <v>N/A</v>
      </c>
      <c r="L122" s="59" t="str">
        <f t="shared" si="7"/>
        <v>N/A</v>
      </c>
    </row>
    <row r="123" spans="1:12" x14ac:dyDescent="0.25">
      <c r="A123" s="60">
        <v>131101</v>
      </c>
      <c r="B123" t="s">
        <v>1564</v>
      </c>
      <c r="C123" s="44">
        <v>38</v>
      </c>
      <c r="D123" s="45">
        <v>29</v>
      </c>
      <c r="E123" s="44">
        <v>38</v>
      </c>
      <c r="F123" s="45">
        <v>29</v>
      </c>
      <c r="G123" s="44">
        <v>19.5</v>
      </c>
      <c r="H123" s="45">
        <v>14.5</v>
      </c>
      <c r="I123" s="52">
        <f t="shared" si="4"/>
        <v>1</v>
      </c>
      <c r="J123" s="53">
        <f t="shared" si="5"/>
        <v>1</v>
      </c>
      <c r="K123" s="53">
        <f t="shared" si="6"/>
        <v>1</v>
      </c>
      <c r="L123" s="59">
        <f t="shared" si="7"/>
        <v>1</v>
      </c>
    </row>
    <row r="124" spans="1:12" hidden="1" x14ac:dyDescent="0.25">
      <c r="A124" s="60">
        <v>131201</v>
      </c>
      <c r="B124" t="s">
        <v>1565</v>
      </c>
      <c r="C124" s="44">
        <v>0</v>
      </c>
      <c r="D124" s="45">
        <v>0</v>
      </c>
      <c r="E124" s="44">
        <v>0</v>
      </c>
      <c r="F124" s="45">
        <v>0</v>
      </c>
      <c r="G124" s="44">
        <v>0</v>
      </c>
      <c r="H124" s="45">
        <v>0</v>
      </c>
      <c r="I124" s="52" t="str">
        <f t="shared" si="4"/>
        <v>N/A</v>
      </c>
      <c r="J124" s="53" t="str">
        <f t="shared" si="5"/>
        <v>N/A</v>
      </c>
      <c r="K124" s="53" t="str">
        <f t="shared" si="6"/>
        <v>N/A</v>
      </c>
      <c r="L124" s="59" t="str">
        <f t="shared" si="7"/>
        <v>N/A</v>
      </c>
    </row>
    <row r="125" spans="1:12" hidden="1" x14ac:dyDescent="0.25">
      <c r="A125" s="60">
        <v>131301</v>
      </c>
      <c r="B125" t="s">
        <v>1566</v>
      </c>
      <c r="C125" s="44">
        <v>0</v>
      </c>
      <c r="D125" s="45">
        <v>0</v>
      </c>
      <c r="E125" s="44">
        <v>0</v>
      </c>
      <c r="F125" s="45">
        <v>0</v>
      </c>
      <c r="G125" s="44">
        <v>0</v>
      </c>
      <c r="H125" s="45">
        <v>0</v>
      </c>
      <c r="I125" s="52" t="str">
        <f t="shared" si="4"/>
        <v>N/A</v>
      </c>
      <c r="J125" s="53" t="str">
        <f t="shared" si="5"/>
        <v>N/A</v>
      </c>
      <c r="K125" s="53" t="str">
        <f t="shared" si="6"/>
        <v>N/A</v>
      </c>
      <c r="L125" s="59" t="str">
        <f t="shared" si="7"/>
        <v>N/A</v>
      </c>
    </row>
    <row r="126" spans="1:12" x14ac:dyDescent="0.25">
      <c r="A126" s="60">
        <v>131500</v>
      </c>
      <c r="B126" t="s">
        <v>1567</v>
      </c>
      <c r="C126" s="44">
        <v>143</v>
      </c>
      <c r="D126" s="45">
        <v>137</v>
      </c>
      <c r="E126" s="44">
        <v>143</v>
      </c>
      <c r="F126" s="45">
        <v>135</v>
      </c>
      <c r="G126" s="44">
        <v>71.5</v>
      </c>
      <c r="H126" s="45">
        <v>67.5</v>
      </c>
      <c r="I126" s="52">
        <f t="shared" si="4"/>
        <v>1</v>
      </c>
      <c r="J126" s="53">
        <f t="shared" si="5"/>
        <v>1</v>
      </c>
      <c r="K126" s="53">
        <f t="shared" si="6"/>
        <v>1</v>
      </c>
      <c r="L126" s="59">
        <f t="shared" si="7"/>
        <v>1</v>
      </c>
    </row>
    <row r="127" spans="1:12" hidden="1" x14ac:dyDescent="0.25">
      <c r="A127" s="60">
        <v>131601</v>
      </c>
      <c r="B127" t="s">
        <v>1568</v>
      </c>
      <c r="C127" s="44">
        <v>0</v>
      </c>
      <c r="D127" s="45">
        <v>0</v>
      </c>
      <c r="E127" s="44">
        <v>0</v>
      </c>
      <c r="F127" s="45">
        <v>0</v>
      </c>
      <c r="G127" s="44">
        <v>0</v>
      </c>
      <c r="H127" s="45">
        <v>0</v>
      </c>
      <c r="I127" s="52" t="str">
        <f t="shared" si="4"/>
        <v>N/A</v>
      </c>
      <c r="J127" s="53" t="str">
        <f t="shared" si="5"/>
        <v>N/A</v>
      </c>
      <c r="K127" s="53" t="str">
        <f t="shared" si="6"/>
        <v>N/A</v>
      </c>
      <c r="L127" s="59" t="str">
        <f t="shared" si="7"/>
        <v>N/A</v>
      </c>
    </row>
    <row r="128" spans="1:12" hidden="1" x14ac:dyDescent="0.25">
      <c r="A128" s="60">
        <v>131602</v>
      </c>
      <c r="B128" t="s">
        <v>1569</v>
      </c>
      <c r="C128" s="44">
        <v>0</v>
      </c>
      <c r="D128" s="45">
        <v>0</v>
      </c>
      <c r="E128" s="44">
        <v>0</v>
      </c>
      <c r="F128" s="45">
        <v>0</v>
      </c>
      <c r="G128" s="44">
        <v>0</v>
      </c>
      <c r="H128" s="45">
        <v>0</v>
      </c>
      <c r="I128" s="52" t="str">
        <f t="shared" si="4"/>
        <v>N/A</v>
      </c>
      <c r="J128" s="53" t="str">
        <f t="shared" si="5"/>
        <v>N/A</v>
      </c>
      <c r="K128" s="53" t="str">
        <f t="shared" si="6"/>
        <v>N/A</v>
      </c>
      <c r="L128" s="59" t="str">
        <f t="shared" si="7"/>
        <v>N/A</v>
      </c>
    </row>
    <row r="129" spans="1:12" hidden="1" x14ac:dyDescent="0.25">
      <c r="A129" s="60">
        <v>131701</v>
      </c>
      <c r="B129" t="s">
        <v>1570</v>
      </c>
      <c r="C129" s="44">
        <v>0</v>
      </c>
      <c r="D129" s="45">
        <v>0</v>
      </c>
      <c r="E129" s="44">
        <v>0</v>
      </c>
      <c r="F129" s="45">
        <v>0</v>
      </c>
      <c r="G129" s="44">
        <v>0</v>
      </c>
      <c r="H129" s="45">
        <v>0</v>
      </c>
      <c r="I129" s="52" t="str">
        <f t="shared" si="4"/>
        <v>N/A</v>
      </c>
      <c r="J129" s="53" t="str">
        <f t="shared" si="5"/>
        <v>N/A</v>
      </c>
      <c r="K129" s="53" t="str">
        <f t="shared" si="6"/>
        <v>N/A</v>
      </c>
      <c r="L129" s="59" t="str">
        <f t="shared" si="7"/>
        <v>N/A</v>
      </c>
    </row>
    <row r="130" spans="1:12" hidden="1" x14ac:dyDescent="0.25">
      <c r="A130" s="60">
        <v>131801</v>
      </c>
      <c r="B130" t="s">
        <v>1571</v>
      </c>
      <c r="C130" s="44">
        <v>0</v>
      </c>
      <c r="D130" s="45">
        <v>0</v>
      </c>
      <c r="E130" s="44">
        <v>0</v>
      </c>
      <c r="F130" s="45">
        <v>0</v>
      </c>
      <c r="G130" s="44">
        <v>0</v>
      </c>
      <c r="H130" s="45">
        <v>0</v>
      </c>
      <c r="I130" s="52" t="str">
        <f t="shared" si="4"/>
        <v>N/A</v>
      </c>
      <c r="J130" s="53" t="str">
        <f t="shared" si="5"/>
        <v>N/A</v>
      </c>
      <c r="K130" s="53" t="str">
        <f t="shared" si="6"/>
        <v>N/A</v>
      </c>
      <c r="L130" s="59" t="str">
        <f t="shared" si="7"/>
        <v>N/A</v>
      </c>
    </row>
    <row r="131" spans="1:12" hidden="1" x14ac:dyDescent="0.25">
      <c r="A131" s="60">
        <v>132101</v>
      </c>
      <c r="B131" t="s">
        <v>1572</v>
      </c>
      <c r="C131" s="44">
        <v>0</v>
      </c>
      <c r="D131" s="45">
        <v>0</v>
      </c>
      <c r="E131" s="44">
        <v>0</v>
      </c>
      <c r="F131" s="45">
        <v>0</v>
      </c>
      <c r="G131" s="44">
        <v>0</v>
      </c>
      <c r="H131" s="45">
        <v>0</v>
      </c>
      <c r="I131" s="52" t="str">
        <f t="shared" si="4"/>
        <v>N/A</v>
      </c>
      <c r="J131" s="53" t="str">
        <f t="shared" si="5"/>
        <v>N/A</v>
      </c>
      <c r="K131" s="53" t="str">
        <f t="shared" si="6"/>
        <v>N/A</v>
      </c>
      <c r="L131" s="59" t="str">
        <f t="shared" si="7"/>
        <v>N/A</v>
      </c>
    </row>
    <row r="132" spans="1:12" hidden="1" x14ac:dyDescent="0.25">
      <c r="A132" s="60">
        <v>132201</v>
      </c>
      <c r="B132" t="s">
        <v>1573</v>
      </c>
      <c r="C132" s="44">
        <v>0</v>
      </c>
      <c r="D132" s="45">
        <v>0</v>
      </c>
      <c r="E132" s="44">
        <v>0</v>
      </c>
      <c r="F132" s="45">
        <v>0</v>
      </c>
      <c r="G132" s="44">
        <v>0</v>
      </c>
      <c r="H132" s="45">
        <v>0</v>
      </c>
      <c r="I132" s="52" t="str">
        <f t="shared" si="4"/>
        <v>N/A</v>
      </c>
      <c r="J132" s="53" t="str">
        <f t="shared" si="5"/>
        <v>N/A</v>
      </c>
      <c r="K132" s="53" t="str">
        <f t="shared" si="6"/>
        <v>N/A</v>
      </c>
      <c r="L132" s="59" t="str">
        <f t="shared" si="7"/>
        <v>N/A</v>
      </c>
    </row>
    <row r="133" spans="1:12" x14ac:dyDescent="0.25">
      <c r="A133" s="60">
        <v>140101</v>
      </c>
      <c r="B133" t="s">
        <v>1574</v>
      </c>
      <c r="C133" s="44">
        <v>54</v>
      </c>
      <c r="D133" s="45">
        <v>54</v>
      </c>
      <c r="E133" s="44">
        <v>54</v>
      </c>
      <c r="F133" s="45">
        <v>54</v>
      </c>
      <c r="G133" s="44">
        <v>25.5</v>
      </c>
      <c r="H133" s="45">
        <v>27</v>
      </c>
      <c r="I133" s="52">
        <f t="shared" ref="I133:I196" si="8">IFERROR(MIN(1,C133/D133),"N/A")</f>
        <v>1</v>
      </c>
      <c r="J133" s="53">
        <f t="shared" ref="J133:J196" si="9">IFERROR(MIN(1,E133/F133),"N/A")</f>
        <v>1</v>
      </c>
      <c r="K133" s="53">
        <f t="shared" si="6"/>
        <v>0.94444444444444442</v>
      </c>
      <c r="L133" s="59">
        <f t="shared" si="7"/>
        <v>0.98148148148148151</v>
      </c>
    </row>
    <row r="134" spans="1:12" x14ac:dyDescent="0.25">
      <c r="A134" s="60">
        <v>140201</v>
      </c>
      <c r="B134" t="s">
        <v>1575</v>
      </c>
      <c r="C134" s="44">
        <v>141</v>
      </c>
      <c r="D134" s="45">
        <v>139</v>
      </c>
      <c r="E134" s="44">
        <v>139</v>
      </c>
      <c r="F134" s="45">
        <v>139</v>
      </c>
      <c r="G134" s="44">
        <v>66.5</v>
      </c>
      <c r="H134" s="45">
        <v>69.5</v>
      </c>
      <c r="I134" s="52">
        <f t="shared" si="8"/>
        <v>1</v>
      </c>
      <c r="J134" s="53">
        <f t="shared" si="9"/>
        <v>1</v>
      </c>
      <c r="K134" s="53">
        <f t="shared" ref="K134:K197" si="10">IFERROR(MIN(1,G134/H134),"N/A")</f>
        <v>0.95683453237410077</v>
      </c>
      <c r="L134" s="59">
        <f t="shared" ref="L134:L197" si="11">IFERROR(AVERAGEIF(I134:K134,"&lt;&gt;N/A"),"N/A")</f>
        <v>0.985611510791367</v>
      </c>
    </row>
    <row r="135" spans="1:12" x14ac:dyDescent="0.25">
      <c r="A135" s="60">
        <v>140203</v>
      </c>
      <c r="B135" t="s">
        <v>1576</v>
      </c>
      <c r="C135" s="44">
        <v>201</v>
      </c>
      <c r="D135" s="45">
        <v>201</v>
      </c>
      <c r="E135" s="44">
        <v>201</v>
      </c>
      <c r="F135" s="45">
        <v>201</v>
      </c>
      <c r="G135" s="44">
        <v>100.5</v>
      </c>
      <c r="H135" s="45">
        <v>100.5</v>
      </c>
      <c r="I135" s="52">
        <f t="shared" si="8"/>
        <v>1</v>
      </c>
      <c r="J135" s="53">
        <f t="shared" si="9"/>
        <v>1</v>
      </c>
      <c r="K135" s="53">
        <f t="shared" si="10"/>
        <v>1</v>
      </c>
      <c r="L135" s="59">
        <f t="shared" si="11"/>
        <v>1</v>
      </c>
    </row>
    <row r="136" spans="1:12" x14ac:dyDescent="0.25">
      <c r="A136" s="60">
        <v>140207</v>
      </c>
      <c r="B136" t="s">
        <v>1577</v>
      </c>
      <c r="C136" s="44">
        <v>130</v>
      </c>
      <c r="D136" s="45">
        <v>121</v>
      </c>
      <c r="E136" s="44">
        <v>130</v>
      </c>
      <c r="F136" s="45">
        <v>121</v>
      </c>
      <c r="G136" s="44">
        <v>60</v>
      </c>
      <c r="H136" s="45">
        <v>60.5</v>
      </c>
      <c r="I136" s="52">
        <f t="shared" si="8"/>
        <v>1</v>
      </c>
      <c r="J136" s="53">
        <f t="shared" si="9"/>
        <v>1</v>
      </c>
      <c r="K136" s="53">
        <f t="shared" si="10"/>
        <v>0.99173553719008267</v>
      </c>
      <c r="L136" s="59">
        <f t="shared" si="11"/>
        <v>0.99724517906336096</v>
      </c>
    </row>
    <row r="137" spans="1:12" hidden="1" x14ac:dyDescent="0.25">
      <c r="A137" s="60">
        <v>140301</v>
      </c>
      <c r="B137" t="s">
        <v>1578</v>
      </c>
      <c r="C137" s="44">
        <v>0</v>
      </c>
      <c r="D137" s="45">
        <v>0</v>
      </c>
      <c r="E137" s="44">
        <v>0</v>
      </c>
      <c r="F137" s="45">
        <v>0</v>
      </c>
      <c r="G137" s="44">
        <v>0</v>
      </c>
      <c r="H137" s="45">
        <v>0</v>
      </c>
      <c r="I137" s="52" t="str">
        <f t="shared" si="8"/>
        <v>N/A</v>
      </c>
      <c r="J137" s="53" t="str">
        <f t="shared" si="9"/>
        <v>N/A</v>
      </c>
      <c r="K137" s="53" t="str">
        <f t="shared" si="10"/>
        <v>N/A</v>
      </c>
      <c r="L137" s="59" t="str">
        <f t="shared" si="11"/>
        <v>N/A</v>
      </c>
    </row>
    <row r="138" spans="1:12" x14ac:dyDescent="0.25">
      <c r="A138" s="60">
        <v>140600</v>
      </c>
      <c r="B138" t="s">
        <v>1579</v>
      </c>
      <c r="C138" s="44">
        <v>2772</v>
      </c>
      <c r="D138" s="45">
        <v>2195</v>
      </c>
      <c r="E138" s="44">
        <v>2428</v>
      </c>
      <c r="F138" s="45">
        <v>2193</v>
      </c>
      <c r="G138" s="44">
        <v>1829.5</v>
      </c>
      <c r="H138" s="45">
        <v>1195.5</v>
      </c>
      <c r="I138" s="52">
        <f t="shared" si="8"/>
        <v>1</v>
      </c>
      <c r="J138" s="53">
        <f t="shared" si="9"/>
        <v>1</v>
      </c>
      <c r="K138" s="53">
        <f t="shared" si="10"/>
        <v>1</v>
      </c>
      <c r="L138" s="59">
        <f t="shared" si="11"/>
        <v>1</v>
      </c>
    </row>
    <row r="139" spans="1:12" x14ac:dyDescent="0.25">
      <c r="A139" s="60">
        <v>140701</v>
      </c>
      <c r="B139" t="s">
        <v>1580</v>
      </c>
      <c r="C139" s="44">
        <v>77</v>
      </c>
      <c r="D139" s="45">
        <v>74</v>
      </c>
      <c r="E139" s="44">
        <v>74</v>
      </c>
      <c r="F139" s="45">
        <v>74</v>
      </c>
      <c r="G139" s="44">
        <v>37</v>
      </c>
      <c r="H139" s="45">
        <v>37</v>
      </c>
      <c r="I139" s="52">
        <f t="shared" si="8"/>
        <v>1</v>
      </c>
      <c r="J139" s="53">
        <f t="shared" si="9"/>
        <v>1</v>
      </c>
      <c r="K139" s="53">
        <f t="shared" si="10"/>
        <v>1</v>
      </c>
      <c r="L139" s="59">
        <f t="shared" si="11"/>
        <v>1</v>
      </c>
    </row>
    <row r="140" spans="1:12" x14ac:dyDescent="0.25">
      <c r="A140" s="60">
        <v>140702</v>
      </c>
      <c r="B140" t="s">
        <v>1581</v>
      </c>
      <c r="C140" s="44">
        <v>117</v>
      </c>
      <c r="D140" s="45">
        <v>59</v>
      </c>
      <c r="E140" s="44">
        <v>117</v>
      </c>
      <c r="F140" s="45">
        <v>59</v>
      </c>
      <c r="G140" s="44">
        <v>58</v>
      </c>
      <c r="H140" s="45">
        <v>29.5</v>
      </c>
      <c r="I140" s="52">
        <f t="shared" si="8"/>
        <v>1</v>
      </c>
      <c r="J140" s="53">
        <f t="shared" si="9"/>
        <v>1</v>
      </c>
      <c r="K140" s="53">
        <f t="shared" si="10"/>
        <v>1</v>
      </c>
      <c r="L140" s="59">
        <f t="shared" si="11"/>
        <v>1</v>
      </c>
    </row>
    <row r="141" spans="1:12" x14ac:dyDescent="0.25">
      <c r="A141" s="60">
        <v>140703</v>
      </c>
      <c r="B141" t="s">
        <v>17</v>
      </c>
      <c r="C141" s="44">
        <v>35</v>
      </c>
      <c r="D141" s="45">
        <v>35</v>
      </c>
      <c r="E141" s="44">
        <v>35</v>
      </c>
      <c r="F141" s="45">
        <v>35</v>
      </c>
      <c r="G141" s="44">
        <v>17.5</v>
      </c>
      <c r="H141" s="45">
        <v>17.5</v>
      </c>
      <c r="I141" s="52">
        <f t="shared" si="8"/>
        <v>1</v>
      </c>
      <c r="J141" s="53">
        <f t="shared" si="9"/>
        <v>1</v>
      </c>
      <c r="K141" s="53">
        <f t="shared" si="10"/>
        <v>1</v>
      </c>
      <c r="L141" s="59">
        <f t="shared" si="11"/>
        <v>1</v>
      </c>
    </row>
    <row r="142" spans="1:12" x14ac:dyDescent="0.25">
      <c r="A142" s="60">
        <v>140707</v>
      </c>
      <c r="B142" t="s">
        <v>1582</v>
      </c>
      <c r="C142" s="44">
        <v>50</v>
      </c>
      <c r="D142" s="45">
        <v>50</v>
      </c>
      <c r="E142" s="44">
        <v>50</v>
      </c>
      <c r="F142" s="45">
        <v>50</v>
      </c>
      <c r="G142" s="44">
        <v>27</v>
      </c>
      <c r="H142" s="45">
        <v>25</v>
      </c>
      <c r="I142" s="52">
        <f t="shared" si="8"/>
        <v>1</v>
      </c>
      <c r="J142" s="53">
        <f t="shared" si="9"/>
        <v>1</v>
      </c>
      <c r="K142" s="53">
        <f t="shared" si="10"/>
        <v>1</v>
      </c>
      <c r="L142" s="59">
        <f t="shared" si="11"/>
        <v>1</v>
      </c>
    </row>
    <row r="143" spans="1:12" x14ac:dyDescent="0.25">
      <c r="A143" s="60">
        <v>140709</v>
      </c>
      <c r="B143" t="s">
        <v>1583</v>
      </c>
      <c r="C143" s="44">
        <v>55</v>
      </c>
      <c r="D143" s="45">
        <v>54</v>
      </c>
      <c r="E143" s="44">
        <v>55</v>
      </c>
      <c r="F143" s="45">
        <v>54</v>
      </c>
      <c r="G143" s="44">
        <v>25.5</v>
      </c>
      <c r="H143" s="45">
        <v>27</v>
      </c>
      <c r="I143" s="52">
        <f t="shared" si="8"/>
        <v>1</v>
      </c>
      <c r="J143" s="53">
        <f t="shared" si="9"/>
        <v>1</v>
      </c>
      <c r="K143" s="53">
        <f t="shared" si="10"/>
        <v>0.94444444444444442</v>
      </c>
      <c r="L143" s="59">
        <f t="shared" si="11"/>
        <v>0.98148148148148151</v>
      </c>
    </row>
    <row r="144" spans="1:12" x14ac:dyDescent="0.25">
      <c r="A144" s="60">
        <v>140801</v>
      </c>
      <c r="B144" t="s">
        <v>1584</v>
      </c>
      <c r="C144" s="44">
        <v>90</v>
      </c>
      <c r="D144" s="45">
        <v>90</v>
      </c>
      <c r="E144" s="44">
        <v>90</v>
      </c>
      <c r="F144" s="45">
        <v>90</v>
      </c>
      <c r="G144" s="44">
        <v>45</v>
      </c>
      <c r="H144" s="45">
        <v>45</v>
      </c>
      <c r="I144" s="52">
        <f t="shared" si="8"/>
        <v>1</v>
      </c>
      <c r="J144" s="53">
        <f t="shared" si="9"/>
        <v>1</v>
      </c>
      <c r="K144" s="53">
        <f t="shared" si="10"/>
        <v>1</v>
      </c>
      <c r="L144" s="59">
        <f t="shared" si="11"/>
        <v>1</v>
      </c>
    </row>
    <row r="145" spans="1:12" x14ac:dyDescent="0.25">
      <c r="A145" s="60">
        <v>141101</v>
      </c>
      <c r="B145" t="s">
        <v>57</v>
      </c>
      <c r="C145" s="44">
        <v>60</v>
      </c>
      <c r="D145" s="45">
        <v>59</v>
      </c>
      <c r="E145" s="44">
        <v>60</v>
      </c>
      <c r="F145" s="45">
        <v>59</v>
      </c>
      <c r="G145" s="44">
        <v>29.5</v>
      </c>
      <c r="H145" s="45">
        <v>29.5</v>
      </c>
      <c r="I145" s="52">
        <f t="shared" si="8"/>
        <v>1</v>
      </c>
      <c r="J145" s="53">
        <f t="shared" si="9"/>
        <v>1</v>
      </c>
      <c r="K145" s="53">
        <f t="shared" si="10"/>
        <v>1</v>
      </c>
      <c r="L145" s="59">
        <f t="shared" si="11"/>
        <v>1</v>
      </c>
    </row>
    <row r="146" spans="1:12" x14ac:dyDescent="0.25">
      <c r="A146" s="60">
        <v>141201</v>
      </c>
      <c r="B146" t="s">
        <v>1585</v>
      </c>
      <c r="C146" s="44">
        <v>54</v>
      </c>
      <c r="D146" s="45">
        <v>47</v>
      </c>
      <c r="E146" s="44">
        <v>54</v>
      </c>
      <c r="F146" s="45">
        <v>47</v>
      </c>
      <c r="G146" s="44">
        <v>27</v>
      </c>
      <c r="H146" s="45">
        <v>23.5</v>
      </c>
      <c r="I146" s="52">
        <f t="shared" si="8"/>
        <v>1</v>
      </c>
      <c r="J146" s="53">
        <f t="shared" si="9"/>
        <v>1</v>
      </c>
      <c r="K146" s="53">
        <f t="shared" si="10"/>
        <v>1</v>
      </c>
      <c r="L146" s="59">
        <f t="shared" si="11"/>
        <v>1</v>
      </c>
    </row>
    <row r="147" spans="1:12" hidden="1" x14ac:dyDescent="0.25">
      <c r="A147" s="60">
        <v>141301</v>
      </c>
      <c r="B147" t="s">
        <v>1586</v>
      </c>
      <c r="C147" s="44">
        <v>0</v>
      </c>
      <c r="D147" s="45">
        <v>0</v>
      </c>
      <c r="E147" s="44">
        <v>0</v>
      </c>
      <c r="F147" s="45">
        <v>0</v>
      </c>
      <c r="G147" s="44">
        <v>0</v>
      </c>
      <c r="H147" s="45">
        <v>0</v>
      </c>
      <c r="I147" s="52" t="str">
        <f t="shared" si="8"/>
        <v>N/A</v>
      </c>
      <c r="J147" s="53" t="str">
        <f t="shared" si="9"/>
        <v>N/A</v>
      </c>
      <c r="K147" s="53" t="str">
        <f t="shared" si="10"/>
        <v>N/A</v>
      </c>
      <c r="L147" s="59" t="str">
        <f t="shared" si="11"/>
        <v>N/A</v>
      </c>
    </row>
    <row r="148" spans="1:12" x14ac:dyDescent="0.25">
      <c r="A148" s="60">
        <v>141401</v>
      </c>
      <c r="B148" t="s">
        <v>1587</v>
      </c>
      <c r="C148" s="44">
        <v>90</v>
      </c>
      <c r="D148" s="45">
        <v>62</v>
      </c>
      <c r="E148" s="44">
        <v>90</v>
      </c>
      <c r="F148" s="45">
        <v>62</v>
      </c>
      <c r="G148" s="44">
        <v>36</v>
      </c>
      <c r="H148" s="45">
        <v>31</v>
      </c>
      <c r="I148" s="52">
        <f t="shared" si="8"/>
        <v>1</v>
      </c>
      <c r="J148" s="53">
        <f t="shared" si="9"/>
        <v>1</v>
      </c>
      <c r="K148" s="53">
        <f t="shared" si="10"/>
        <v>1</v>
      </c>
      <c r="L148" s="59">
        <f t="shared" si="11"/>
        <v>1</v>
      </c>
    </row>
    <row r="149" spans="1:12" x14ac:dyDescent="0.25">
      <c r="A149" s="60">
        <v>141501</v>
      </c>
      <c r="B149" t="s">
        <v>1588</v>
      </c>
      <c r="C149" s="44">
        <v>43</v>
      </c>
      <c r="D149" s="45">
        <v>41</v>
      </c>
      <c r="E149" s="44">
        <v>43</v>
      </c>
      <c r="F149" s="45">
        <v>41</v>
      </c>
      <c r="G149" s="44">
        <v>21.5</v>
      </c>
      <c r="H149" s="45">
        <v>20.5</v>
      </c>
      <c r="I149" s="52">
        <f t="shared" si="8"/>
        <v>1</v>
      </c>
      <c r="J149" s="53">
        <f t="shared" si="9"/>
        <v>1</v>
      </c>
      <c r="K149" s="53">
        <f t="shared" si="10"/>
        <v>1</v>
      </c>
      <c r="L149" s="59">
        <f t="shared" si="11"/>
        <v>1</v>
      </c>
    </row>
    <row r="150" spans="1:12" x14ac:dyDescent="0.25">
      <c r="A150" s="60">
        <v>141601</v>
      </c>
      <c r="B150" t="s">
        <v>1589</v>
      </c>
      <c r="C150" s="44">
        <v>163</v>
      </c>
      <c r="D150" s="45">
        <v>163</v>
      </c>
      <c r="E150" s="44">
        <v>163</v>
      </c>
      <c r="F150" s="45">
        <v>163</v>
      </c>
      <c r="G150" s="44">
        <v>58</v>
      </c>
      <c r="H150" s="45">
        <v>81.5</v>
      </c>
      <c r="I150" s="52">
        <f t="shared" si="8"/>
        <v>1</v>
      </c>
      <c r="J150" s="53">
        <f t="shared" si="9"/>
        <v>1</v>
      </c>
      <c r="K150" s="53">
        <f t="shared" si="10"/>
        <v>0.71165644171779141</v>
      </c>
      <c r="L150" s="59">
        <f t="shared" si="11"/>
        <v>0.9038854805725971</v>
      </c>
    </row>
    <row r="151" spans="1:12" x14ac:dyDescent="0.25">
      <c r="A151" s="60">
        <v>141604</v>
      </c>
      <c r="B151" t="s">
        <v>1590</v>
      </c>
      <c r="C151" s="44">
        <v>144</v>
      </c>
      <c r="D151" s="45">
        <v>144</v>
      </c>
      <c r="E151" s="44">
        <v>144</v>
      </c>
      <c r="F151" s="45">
        <v>144</v>
      </c>
      <c r="G151" s="44">
        <v>90</v>
      </c>
      <c r="H151" s="45">
        <v>72</v>
      </c>
      <c r="I151" s="52">
        <f t="shared" si="8"/>
        <v>1</v>
      </c>
      <c r="J151" s="53">
        <f t="shared" si="9"/>
        <v>1</v>
      </c>
      <c r="K151" s="53">
        <f t="shared" si="10"/>
        <v>1</v>
      </c>
      <c r="L151" s="59">
        <f t="shared" si="11"/>
        <v>1</v>
      </c>
    </row>
    <row r="152" spans="1:12" x14ac:dyDescent="0.25">
      <c r="A152" s="60">
        <v>141701</v>
      </c>
      <c r="B152" t="s">
        <v>1591</v>
      </c>
      <c r="C152" s="44">
        <v>36</v>
      </c>
      <c r="D152" s="45">
        <v>28</v>
      </c>
      <c r="E152" s="44">
        <v>36</v>
      </c>
      <c r="F152" s="45">
        <v>28</v>
      </c>
      <c r="G152" s="44">
        <v>15.5</v>
      </c>
      <c r="H152" s="45">
        <v>14</v>
      </c>
      <c r="I152" s="52">
        <f t="shared" si="8"/>
        <v>1</v>
      </c>
      <c r="J152" s="53">
        <f t="shared" si="9"/>
        <v>1</v>
      </c>
      <c r="K152" s="53">
        <f t="shared" si="10"/>
        <v>1</v>
      </c>
      <c r="L152" s="59">
        <f t="shared" si="11"/>
        <v>1</v>
      </c>
    </row>
    <row r="153" spans="1:12" x14ac:dyDescent="0.25">
      <c r="A153" s="60">
        <v>141800</v>
      </c>
      <c r="B153" t="s">
        <v>1592</v>
      </c>
      <c r="C153" s="44">
        <v>17</v>
      </c>
      <c r="D153" s="45">
        <v>100</v>
      </c>
      <c r="E153" s="44">
        <v>106</v>
      </c>
      <c r="F153" s="45">
        <v>100</v>
      </c>
      <c r="G153" s="44">
        <v>104</v>
      </c>
      <c r="H153" s="45">
        <v>50</v>
      </c>
      <c r="I153" s="52">
        <f t="shared" si="8"/>
        <v>0.17</v>
      </c>
      <c r="J153" s="53">
        <f t="shared" si="9"/>
        <v>1</v>
      </c>
      <c r="K153" s="53">
        <f t="shared" si="10"/>
        <v>1</v>
      </c>
      <c r="L153" s="59">
        <f t="shared" si="11"/>
        <v>0.72333333333333327</v>
      </c>
    </row>
    <row r="154" spans="1:12" x14ac:dyDescent="0.25">
      <c r="A154" s="60">
        <v>141901</v>
      </c>
      <c r="B154" t="s">
        <v>1593</v>
      </c>
      <c r="C154" s="44">
        <v>144</v>
      </c>
      <c r="D154" s="45">
        <v>126</v>
      </c>
      <c r="E154" s="44">
        <v>144</v>
      </c>
      <c r="F154" s="45">
        <v>126</v>
      </c>
      <c r="G154" s="44">
        <v>81</v>
      </c>
      <c r="H154" s="45">
        <v>63</v>
      </c>
      <c r="I154" s="52">
        <f t="shared" si="8"/>
        <v>1</v>
      </c>
      <c r="J154" s="53">
        <f t="shared" si="9"/>
        <v>1</v>
      </c>
      <c r="K154" s="53">
        <f t="shared" si="10"/>
        <v>1</v>
      </c>
      <c r="L154" s="59">
        <f t="shared" si="11"/>
        <v>1</v>
      </c>
    </row>
    <row r="155" spans="1:12" x14ac:dyDescent="0.25">
      <c r="A155" s="60">
        <v>142101</v>
      </c>
      <c r="B155" t="s">
        <v>1594</v>
      </c>
      <c r="C155" s="44">
        <v>52</v>
      </c>
      <c r="D155" s="45">
        <v>52</v>
      </c>
      <c r="E155" s="44">
        <v>52</v>
      </c>
      <c r="F155" s="45">
        <v>52</v>
      </c>
      <c r="G155" s="44">
        <v>25</v>
      </c>
      <c r="H155" s="45">
        <v>26</v>
      </c>
      <c r="I155" s="52">
        <f t="shared" si="8"/>
        <v>1</v>
      </c>
      <c r="J155" s="53">
        <f t="shared" si="9"/>
        <v>1</v>
      </c>
      <c r="K155" s="53">
        <f t="shared" si="10"/>
        <v>0.96153846153846156</v>
      </c>
      <c r="L155" s="59">
        <f t="shared" si="11"/>
        <v>0.98717948717948723</v>
      </c>
    </row>
    <row r="156" spans="1:12" x14ac:dyDescent="0.25">
      <c r="A156" s="60">
        <v>142201</v>
      </c>
      <c r="B156" t="s">
        <v>1595</v>
      </c>
      <c r="C156" s="44">
        <v>36</v>
      </c>
      <c r="D156" s="45">
        <v>22</v>
      </c>
      <c r="E156" s="44">
        <v>36</v>
      </c>
      <c r="F156" s="45">
        <v>23</v>
      </c>
      <c r="G156" s="44">
        <v>16.5</v>
      </c>
      <c r="H156" s="45">
        <v>11.5</v>
      </c>
      <c r="I156" s="52">
        <f t="shared" si="8"/>
        <v>1</v>
      </c>
      <c r="J156" s="53">
        <f t="shared" si="9"/>
        <v>1</v>
      </c>
      <c r="K156" s="53">
        <f t="shared" si="10"/>
        <v>1</v>
      </c>
      <c r="L156" s="59">
        <f t="shared" si="11"/>
        <v>1</v>
      </c>
    </row>
    <row r="157" spans="1:12" x14ac:dyDescent="0.25">
      <c r="A157" s="60">
        <v>142301</v>
      </c>
      <c r="B157" t="s">
        <v>1596</v>
      </c>
      <c r="C157" s="44">
        <v>100</v>
      </c>
      <c r="D157" s="45">
        <v>100</v>
      </c>
      <c r="E157" s="44">
        <v>100</v>
      </c>
      <c r="F157" s="45">
        <v>100</v>
      </c>
      <c r="G157" s="44">
        <v>50</v>
      </c>
      <c r="H157" s="45">
        <v>50</v>
      </c>
      <c r="I157" s="52">
        <f t="shared" si="8"/>
        <v>1</v>
      </c>
      <c r="J157" s="53">
        <f t="shared" si="9"/>
        <v>1</v>
      </c>
      <c r="K157" s="53">
        <f t="shared" si="10"/>
        <v>1</v>
      </c>
      <c r="L157" s="59">
        <f t="shared" si="11"/>
        <v>1</v>
      </c>
    </row>
    <row r="158" spans="1:12" x14ac:dyDescent="0.25">
      <c r="A158" s="60">
        <v>142500</v>
      </c>
      <c r="B158" t="s">
        <v>1597</v>
      </c>
      <c r="C158" s="44">
        <v>80</v>
      </c>
      <c r="D158" s="45">
        <v>80</v>
      </c>
      <c r="E158" s="44">
        <v>80</v>
      </c>
      <c r="F158" s="45">
        <v>80</v>
      </c>
      <c r="G158" s="44">
        <v>36.5</v>
      </c>
      <c r="H158" s="45">
        <v>40</v>
      </c>
      <c r="I158" s="52">
        <f t="shared" si="8"/>
        <v>1</v>
      </c>
      <c r="J158" s="53">
        <f t="shared" si="9"/>
        <v>1</v>
      </c>
      <c r="K158" s="53">
        <f t="shared" si="10"/>
        <v>0.91249999999999998</v>
      </c>
      <c r="L158" s="59">
        <f t="shared" si="11"/>
        <v>0.97083333333333333</v>
      </c>
    </row>
    <row r="159" spans="1:12" x14ac:dyDescent="0.25">
      <c r="A159" s="60">
        <v>142601</v>
      </c>
      <c r="B159" t="s">
        <v>1598</v>
      </c>
      <c r="C159" s="44">
        <v>260</v>
      </c>
      <c r="D159" s="45">
        <v>260</v>
      </c>
      <c r="E159" s="44">
        <v>260</v>
      </c>
      <c r="F159" s="45">
        <v>260</v>
      </c>
      <c r="G159" s="44">
        <v>111.5</v>
      </c>
      <c r="H159" s="45">
        <v>130</v>
      </c>
      <c r="I159" s="52">
        <f t="shared" si="8"/>
        <v>1</v>
      </c>
      <c r="J159" s="53">
        <f t="shared" si="9"/>
        <v>1</v>
      </c>
      <c r="K159" s="53">
        <f t="shared" si="10"/>
        <v>0.85769230769230764</v>
      </c>
      <c r="L159" s="59">
        <f t="shared" si="11"/>
        <v>0.95256410256410262</v>
      </c>
    </row>
    <row r="160" spans="1:12" x14ac:dyDescent="0.25">
      <c r="A160" s="60">
        <v>142801</v>
      </c>
      <c r="B160" t="s">
        <v>1599</v>
      </c>
      <c r="C160" s="44">
        <v>230</v>
      </c>
      <c r="D160" s="45">
        <v>230</v>
      </c>
      <c r="E160" s="44">
        <v>230</v>
      </c>
      <c r="F160" s="45">
        <v>230</v>
      </c>
      <c r="G160" s="44">
        <v>111</v>
      </c>
      <c r="H160" s="45">
        <v>115</v>
      </c>
      <c r="I160" s="52">
        <f t="shared" si="8"/>
        <v>1</v>
      </c>
      <c r="J160" s="53">
        <f t="shared" si="9"/>
        <v>1</v>
      </c>
      <c r="K160" s="53">
        <f t="shared" si="10"/>
        <v>0.9652173913043478</v>
      </c>
      <c r="L160" s="59">
        <f t="shared" si="11"/>
        <v>0.98840579710144938</v>
      </c>
    </row>
    <row r="161" spans="1:12" x14ac:dyDescent="0.25">
      <c r="A161" s="60">
        <v>150203</v>
      </c>
      <c r="B161" t="s">
        <v>1600</v>
      </c>
      <c r="C161" s="44">
        <v>20</v>
      </c>
      <c r="D161" s="45">
        <v>17</v>
      </c>
      <c r="E161" s="44">
        <v>20</v>
      </c>
      <c r="F161" s="45">
        <v>17</v>
      </c>
      <c r="G161" s="44">
        <v>20</v>
      </c>
      <c r="H161" s="45">
        <v>8.5</v>
      </c>
      <c r="I161" s="52">
        <f t="shared" si="8"/>
        <v>1</v>
      </c>
      <c r="J161" s="53">
        <f t="shared" si="9"/>
        <v>1</v>
      </c>
      <c r="K161" s="53">
        <f t="shared" si="10"/>
        <v>1</v>
      </c>
      <c r="L161" s="59">
        <f t="shared" si="11"/>
        <v>1</v>
      </c>
    </row>
    <row r="162" spans="1:12" hidden="1" x14ac:dyDescent="0.25">
      <c r="A162" s="60">
        <v>150301</v>
      </c>
      <c r="B162" t="s">
        <v>1601</v>
      </c>
      <c r="C162" s="44">
        <v>0</v>
      </c>
      <c r="D162" s="45">
        <v>0</v>
      </c>
      <c r="E162" s="44">
        <v>0</v>
      </c>
      <c r="F162" s="45">
        <v>0</v>
      </c>
      <c r="G162" s="44">
        <v>0</v>
      </c>
      <c r="H162" s="45">
        <v>0</v>
      </c>
      <c r="I162" s="52" t="str">
        <f t="shared" si="8"/>
        <v>N/A</v>
      </c>
      <c r="J162" s="53" t="str">
        <f t="shared" si="9"/>
        <v>N/A</v>
      </c>
      <c r="K162" s="53" t="str">
        <f t="shared" si="10"/>
        <v>N/A</v>
      </c>
      <c r="L162" s="59" t="str">
        <f t="shared" si="11"/>
        <v>N/A</v>
      </c>
    </row>
    <row r="163" spans="1:12" x14ac:dyDescent="0.25">
      <c r="A163" s="60">
        <v>150601</v>
      </c>
      <c r="B163" t="s">
        <v>1602</v>
      </c>
      <c r="C163" s="44">
        <v>5</v>
      </c>
      <c r="D163" s="45">
        <v>5</v>
      </c>
      <c r="E163" s="44">
        <v>12</v>
      </c>
      <c r="F163" s="45">
        <v>5</v>
      </c>
      <c r="G163" s="44">
        <v>1</v>
      </c>
      <c r="H163" s="45">
        <v>2.5</v>
      </c>
      <c r="I163" s="52">
        <f t="shared" si="8"/>
        <v>1</v>
      </c>
      <c r="J163" s="53">
        <f t="shared" si="9"/>
        <v>1</v>
      </c>
      <c r="K163" s="53">
        <f t="shared" si="10"/>
        <v>0.4</v>
      </c>
      <c r="L163" s="59">
        <f t="shared" si="11"/>
        <v>0.79999999999999993</v>
      </c>
    </row>
    <row r="164" spans="1:12" x14ac:dyDescent="0.25">
      <c r="A164" s="60">
        <v>150801</v>
      </c>
      <c r="B164" t="s">
        <v>1603</v>
      </c>
      <c r="C164" s="44">
        <v>9</v>
      </c>
      <c r="D164" s="45">
        <v>9</v>
      </c>
      <c r="E164" s="44">
        <v>9</v>
      </c>
      <c r="F164" s="45">
        <v>9</v>
      </c>
      <c r="G164" s="44">
        <v>2.5</v>
      </c>
      <c r="H164" s="45">
        <v>4.5</v>
      </c>
      <c r="I164" s="52">
        <f t="shared" si="8"/>
        <v>1</v>
      </c>
      <c r="J164" s="53">
        <f t="shared" si="9"/>
        <v>1</v>
      </c>
      <c r="K164" s="53">
        <f t="shared" si="10"/>
        <v>0.55555555555555558</v>
      </c>
      <c r="L164" s="59">
        <f t="shared" si="11"/>
        <v>0.85185185185185175</v>
      </c>
    </row>
    <row r="165" spans="1:12" x14ac:dyDescent="0.25">
      <c r="A165" s="60">
        <v>150901</v>
      </c>
      <c r="B165" t="s">
        <v>1604</v>
      </c>
      <c r="C165" s="44">
        <v>40</v>
      </c>
      <c r="D165" s="45">
        <v>28</v>
      </c>
      <c r="E165" s="44">
        <v>38</v>
      </c>
      <c r="F165" s="45">
        <v>28</v>
      </c>
      <c r="G165" s="44">
        <v>36</v>
      </c>
      <c r="H165" s="45">
        <v>14</v>
      </c>
      <c r="I165" s="52">
        <f t="shared" si="8"/>
        <v>1</v>
      </c>
      <c r="J165" s="53">
        <f t="shared" si="9"/>
        <v>1</v>
      </c>
      <c r="K165" s="53">
        <f t="shared" si="10"/>
        <v>1</v>
      </c>
      <c r="L165" s="59">
        <f t="shared" si="11"/>
        <v>1</v>
      </c>
    </row>
    <row r="166" spans="1:12" x14ac:dyDescent="0.25">
      <c r="A166" s="60">
        <v>151001</v>
      </c>
      <c r="B166" t="s">
        <v>1605</v>
      </c>
      <c r="C166" s="44">
        <v>3</v>
      </c>
      <c r="D166" s="45">
        <v>1</v>
      </c>
      <c r="E166" s="44">
        <v>3</v>
      </c>
      <c r="F166" s="45">
        <v>1</v>
      </c>
      <c r="G166" s="44">
        <v>0</v>
      </c>
      <c r="H166" s="45">
        <v>0.5</v>
      </c>
      <c r="I166" s="52">
        <f t="shared" si="8"/>
        <v>1</v>
      </c>
      <c r="J166" s="53">
        <f t="shared" si="9"/>
        <v>1</v>
      </c>
      <c r="K166" s="53">
        <f t="shared" si="10"/>
        <v>0</v>
      </c>
      <c r="L166" s="59">
        <f t="shared" si="11"/>
        <v>0.66666666666666663</v>
      </c>
    </row>
    <row r="167" spans="1:12" hidden="1" x14ac:dyDescent="0.25">
      <c r="A167" s="60">
        <v>151102</v>
      </c>
      <c r="B167" t="s">
        <v>1606</v>
      </c>
      <c r="C167" s="44">
        <v>0</v>
      </c>
      <c r="D167" s="45">
        <v>0</v>
      </c>
      <c r="E167" s="44">
        <v>0</v>
      </c>
      <c r="F167" s="45">
        <v>0</v>
      </c>
      <c r="G167" s="44">
        <v>0</v>
      </c>
      <c r="H167" s="45">
        <v>0</v>
      </c>
      <c r="I167" s="52" t="str">
        <f t="shared" si="8"/>
        <v>N/A</v>
      </c>
      <c r="J167" s="53" t="str">
        <f t="shared" si="9"/>
        <v>N/A</v>
      </c>
      <c r="K167" s="53" t="str">
        <f t="shared" si="10"/>
        <v>N/A</v>
      </c>
      <c r="L167" s="59" t="str">
        <f t="shared" si="11"/>
        <v>N/A</v>
      </c>
    </row>
    <row r="168" spans="1:12" hidden="1" x14ac:dyDescent="0.25">
      <c r="A168" s="60">
        <v>151401</v>
      </c>
      <c r="B168" t="s">
        <v>1607</v>
      </c>
      <c r="C168" s="44">
        <v>0</v>
      </c>
      <c r="D168" s="45">
        <v>0</v>
      </c>
      <c r="E168" s="44">
        <v>0</v>
      </c>
      <c r="F168" s="45">
        <v>0</v>
      </c>
      <c r="G168" s="44">
        <v>0</v>
      </c>
      <c r="H168" s="45">
        <v>0</v>
      </c>
      <c r="I168" s="52" t="str">
        <f t="shared" si="8"/>
        <v>N/A</v>
      </c>
      <c r="J168" s="53" t="str">
        <f t="shared" si="9"/>
        <v>N/A</v>
      </c>
      <c r="K168" s="53" t="str">
        <f t="shared" si="10"/>
        <v>N/A</v>
      </c>
      <c r="L168" s="59" t="str">
        <f t="shared" si="11"/>
        <v>N/A</v>
      </c>
    </row>
    <row r="169" spans="1:12" x14ac:dyDescent="0.25">
      <c r="A169" s="60">
        <v>151501</v>
      </c>
      <c r="B169" t="s">
        <v>1608</v>
      </c>
      <c r="C169" s="44">
        <v>36</v>
      </c>
      <c r="D169" s="45">
        <v>30</v>
      </c>
      <c r="E169" s="44">
        <v>36</v>
      </c>
      <c r="F169" s="45">
        <v>30</v>
      </c>
      <c r="G169" s="44">
        <v>15</v>
      </c>
      <c r="H169" s="45">
        <v>15</v>
      </c>
      <c r="I169" s="52">
        <f t="shared" si="8"/>
        <v>1</v>
      </c>
      <c r="J169" s="53">
        <f t="shared" si="9"/>
        <v>1</v>
      </c>
      <c r="K169" s="53">
        <f t="shared" si="10"/>
        <v>1</v>
      </c>
      <c r="L169" s="59">
        <f t="shared" si="11"/>
        <v>1</v>
      </c>
    </row>
    <row r="170" spans="1:12" hidden="1" x14ac:dyDescent="0.25">
      <c r="A170" s="60">
        <v>151601</v>
      </c>
      <c r="B170" t="s">
        <v>1609</v>
      </c>
      <c r="C170" s="44">
        <v>0</v>
      </c>
      <c r="D170" s="45">
        <v>0</v>
      </c>
      <c r="E170" s="44">
        <v>0</v>
      </c>
      <c r="F170" s="45">
        <v>0</v>
      </c>
      <c r="G170" s="44">
        <v>0</v>
      </c>
      <c r="H170" s="45">
        <v>0</v>
      </c>
      <c r="I170" s="52" t="str">
        <f t="shared" si="8"/>
        <v>N/A</v>
      </c>
      <c r="J170" s="53" t="str">
        <f t="shared" si="9"/>
        <v>N/A</v>
      </c>
      <c r="K170" s="53" t="str">
        <f t="shared" si="10"/>
        <v>N/A</v>
      </c>
      <c r="L170" s="59" t="str">
        <f t="shared" si="11"/>
        <v>N/A</v>
      </c>
    </row>
    <row r="171" spans="1:12" x14ac:dyDescent="0.25">
      <c r="A171" s="60">
        <v>151701</v>
      </c>
      <c r="B171" t="s">
        <v>1610</v>
      </c>
      <c r="C171" s="44">
        <v>26</v>
      </c>
      <c r="D171" s="45">
        <v>9</v>
      </c>
      <c r="E171" s="44">
        <v>16</v>
      </c>
      <c r="F171" s="45">
        <v>9</v>
      </c>
      <c r="G171" s="44">
        <v>20</v>
      </c>
      <c r="H171" s="45">
        <v>4.5</v>
      </c>
      <c r="I171" s="52">
        <f t="shared" si="8"/>
        <v>1</v>
      </c>
      <c r="J171" s="53">
        <f t="shared" si="9"/>
        <v>1</v>
      </c>
      <c r="K171" s="53">
        <f t="shared" si="10"/>
        <v>1</v>
      </c>
      <c r="L171" s="59">
        <f t="shared" si="11"/>
        <v>1</v>
      </c>
    </row>
    <row r="172" spans="1:12" x14ac:dyDescent="0.25">
      <c r="A172" s="60">
        <v>160101</v>
      </c>
      <c r="B172" t="s">
        <v>1611</v>
      </c>
      <c r="C172" s="44">
        <v>36</v>
      </c>
      <c r="D172" s="45">
        <v>30</v>
      </c>
      <c r="E172" s="44">
        <v>36</v>
      </c>
      <c r="F172" s="45">
        <v>30</v>
      </c>
      <c r="G172" s="44">
        <v>17</v>
      </c>
      <c r="H172" s="45">
        <v>15</v>
      </c>
      <c r="I172" s="52">
        <f t="shared" si="8"/>
        <v>1</v>
      </c>
      <c r="J172" s="53">
        <f t="shared" si="9"/>
        <v>1</v>
      </c>
      <c r="K172" s="53">
        <f t="shared" si="10"/>
        <v>1</v>
      </c>
      <c r="L172" s="59">
        <f t="shared" si="11"/>
        <v>1</v>
      </c>
    </row>
    <row r="173" spans="1:12" x14ac:dyDescent="0.25">
      <c r="A173" s="60">
        <v>160801</v>
      </c>
      <c r="B173" t="s">
        <v>1612</v>
      </c>
      <c r="C173" s="44">
        <v>21</v>
      </c>
      <c r="D173" s="45">
        <v>21</v>
      </c>
      <c r="E173" s="44">
        <v>22</v>
      </c>
      <c r="F173" s="45">
        <v>22</v>
      </c>
      <c r="G173" s="44">
        <v>19</v>
      </c>
      <c r="H173" s="45">
        <v>11</v>
      </c>
      <c r="I173" s="52">
        <f t="shared" si="8"/>
        <v>1</v>
      </c>
      <c r="J173" s="53">
        <f t="shared" si="9"/>
        <v>1</v>
      </c>
      <c r="K173" s="53">
        <f t="shared" si="10"/>
        <v>1</v>
      </c>
      <c r="L173" s="59">
        <f t="shared" si="11"/>
        <v>1</v>
      </c>
    </row>
    <row r="174" spans="1:12" x14ac:dyDescent="0.25">
      <c r="A174" s="60">
        <v>161201</v>
      </c>
      <c r="B174" t="s">
        <v>1613</v>
      </c>
      <c r="C174" s="44">
        <v>36</v>
      </c>
      <c r="D174" s="45">
        <v>28</v>
      </c>
      <c r="E174" s="44">
        <v>36</v>
      </c>
      <c r="F174" s="45">
        <v>29</v>
      </c>
      <c r="G174" s="44">
        <v>32</v>
      </c>
      <c r="H174" s="45">
        <v>14.5</v>
      </c>
      <c r="I174" s="52">
        <f t="shared" si="8"/>
        <v>1</v>
      </c>
      <c r="J174" s="53">
        <f t="shared" si="9"/>
        <v>1</v>
      </c>
      <c r="K174" s="53">
        <f t="shared" si="10"/>
        <v>1</v>
      </c>
      <c r="L174" s="59">
        <f t="shared" si="11"/>
        <v>1</v>
      </c>
    </row>
    <row r="175" spans="1:12" x14ac:dyDescent="0.25">
      <c r="A175" s="60">
        <v>161401</v>
      </c>
      <c r="B175" t="s">
        <v>1614</v>
      </c>
      <c r="C175" s="44">
        <v>51</v>
      </c>
      <c r="D175" s="45">
        <v>51</v>
      </c>
      <c r="E175" s="44">
        <v>51</v>
      </c>
      <c r="F175" s="45">
        <v>51</v>
      </c>
      <c r="G175" s="44">
        <v>18</v>
      </c>
      <c r="H175" s="45">
        <v>25.5</v>
      </c>
      <c r="I175" s="52">
        <f t="shared" si="8"/>
        <v>1</v>
      </c>
      <c r="J175" s="53">
        <f t="shared" si="9"/>
        <v>1</v>
      </c>
      <c r="K175" s="53">
        <f t="shared" si="10"/>
        <v>0.70588235294117652</v>
      </c>
      <c r="L175" s="59">
        <f t="shared" si="11"/>
        <v>0.90196078431372551</v>
      </c>
    </row>
    <row r="176" spans="1:12" x14ac:dyDescent="0.25">
      <c r="A176" s="60">
        <v>161501</v>
      </c>
      <c r="B176" t="s">
        <v>1615</v>
      </c>
      <c r="C176" s="44">
        <v>102</v>
      </c>
      <c r="D176" s="45">
        <v>102</v>
      </c>
      <c r="E176" s="44">
        <v>102</v>
      </c>
      <c r="F176" s="45">
        <v>103</v>
      </c>
      <c r="G176" s="44">
        <v>100</v>
      </c>
      <c r="H176" s="45">
        <v>51.5</v>
      </c>
      <c r="I176" s="52">
        <f t="shared" si="8"/>
        <v>1</v>
      </c>
      <c r="J176" s="53">
        <f t="shared" si="9"/>
        <v>0.99029126213592233</v>
      </c>
      <c r="K176" s="53">
        <f t="shared" si="10"/>
        <v>1</v>
      </c>
      <c r="L176" s="59">
        <f t="shared" si="11"/>
        <v>0.99676375404530748</v>
      </c>
    </row>
    <row r="177" spans="1:12" x14ac:dyDescent="0.25">
      <c r="A177" s="60">
        <v>161601</v>
      </c>
      <c r="B177" t="s">
        <v>1616</v>
      </c>
      <c r="C177" s="44">
        <v>20</v>
      </c>
      <c r="D177" s="45">
        <v>17</v>
      </c>
      <c r="E177" s="44">
        <v>20</v>
      </c>
      <c r="F177" s="45">
        <v>17</v>
      </c>
      <c r="G177" s="44">
        <v>18</v>
      </c>
      <c r="H177" s="45">
        <v>8.5</v>
      </c>
      <c r="I177" s="52">
        <f t="shared" si="8"/>
        <v>1</v>
      </c>
      <c r="J177" s="53">
        <f t="shared" si="9"/>
        <v>1</v>
      </c>
      <c r="K177" s="53">
        <f t="shared" si="10"/>
        <v>1</v>
      </c>
      <c r="L177" s="59">
        <f t="shared" si="11"/>
        <v>1</v>
      </c>
    </row>
    <row r="178" spans="1:12" x14ac:dyDescent="0.25">
      <c r="A178" s="60">
        <v>161801</v>
      </c>
      <c r="B178" t="s">
        <v>58</v>
      </c>
      <c r="C178" s="44">
        <v>14</v>
      </c>
      <c r="D178" s="45">
        <v>9</v>
      </c>
      <c r="E178" s="44">
        <v>17</v>
      </c>
      <c r="F178" s="45">
        <v>9</v>
      </c>
      <c r="G178" s="44">
        <v>13</v>
      </c>
      <c r="H178" s="45">
        <v>4.5</v>
      </c>
      <c r="I178" s="52">
        <f t="shared" si="8"/>
        <v>1</v>
      </c>
      <c r="J178" s="53">
        <f t="shared" si="9"/>
        <v>1</v>
      </c>
      <c r="K178" s="53">
        <f t="shared" si="10"/>
        <v>1</v>
      </c>
      <c r="L178" s="59">
        <f t="shared" si="11"/>
        <v>1</v>
      </c>
    </row>
    <row r="179" spans="1:12" hidden="1" x14ac:dyDescent="0.25">
      <c r="A179" s="60">
        <v>170301</v>
      </c>
      <c r="B179" t="s">
        <v>1617</v>
      </c>
      <c r="C179" s="44">
        <v>0</v>
      </c>
      <c r="D179" s="45">
        <v>0</v>
      </c>
      <c r="E179" s="44">
        <v>0</v>
      </c>
      <c r="F179" s="45">
        <v>0</v>
      </c>
      <c r="G179" s="44">
        <v>0</v>
      </c>
      <c r="H179" s="45">
        <v>0</v>
      </c>
      <c r="I179" s="52" t="str">
        <f t="shared" si="8"/>
        <v>N/A</v>
      </c>
      <c r="J179" s="53" t="str">
        <f t="shared" si="9"/>
        <v>N/A</v>
      </c>
      <c r="K179" s="53" t="str">
        <f t="shared" si="10"/>
        <v>N/A</v>
      </c>
      <c r="L179" s="59" t="str">
        <f t="shared" si="11"/>
        <v>N/A</v>
      </c>
    </row>
    <row r="180" spans="1:12" x14ac:dyDescent="0.25">
      <c r="A180" s="60">
        <v>170500</v>
      </c>
      <c r="B180" t="s">
        <v>1618</v>
      </c>
      <c r="C180" s="44">
        <v>70</v>
      </c>
      <c r="D180" s="45">
        <v>96</v>
      </c>
      <c r="E180" s="44">
        <v>96</v>
      </c>
      <c r="F180" s="45">
        <v>96</v>
      </c>
      <c r="G180" s="44">
        <v>48</v>
      </c>
      <c r="H180" s="45">
        <v>48</v>
      </c>
      <c r="I180" s="52">
        <f t="shared" si="8"/>
        <v>0.72916666666666663</v>
      </c>
      <c r="J180" s="53">
        <f t="shared" si="9"/>
        <v>1</v>
      </c>
      <c r="K180" s="53">
        <f t="shared" si="10"/>
        <v>1</v>
      </c>
      <c r="L180" s="59">
        <f t="shared" si="11"/>
        <v>0.90972222222222221</v>
      </c>
    </row>
    <row r="181" spans="1:12" x14ac:dyDescent="0.25">
      <c r="A181" s="60">
        <v>170600</v>
      </c>
      <c r="B181" t="s">
        <v>1619</v>
      </c>
      <c r="C181" s="44">
        <v>72</v>
      </c>
      <c r="D181" s="45">
        <v>72</v>
      </c>
      <c r="E181" s="44">
        <v>72</v>
      </c>
      <c r="F181" s="45">
        <v>72</v>
      </c>
      <c r="G181" s="44">
        <v>39.5</v>
      </c>
      <c r="H181" s="45">
        <v>36</v>
      </c>
      <c r="I181" s="52">
        <f t="shared" si="8"/>
        <v>1</v>
      </c>
      <c r="J181" s="53">
        <f t="shared" si="9"/>
        <v>1</v>
      </c>
      <c r="K181" s="53">
        <f t="shared" si="10"/>
        <v>1</v>
      </c>
      <c r="L181" s="59">
        <f t="shared" si="11"/>
        <v>1</v>
      </c>
    </row>
    <row r="182" spans="1:12" x14ac:dyDescent="0.25">
      <c r="A182" s="60">
        <v>170801</v>
      </c>
      <c r="B182" t="s">
        <v>1620</v>
      </c>
      <c r="C182" s="44">
        <v>36</v>
      </c>
      <c r="D182" s="45">
        <v>36</v>
      </c>
      <c r="E182" s="44">
        <v>54</v>
      </c>
      <c r="F182" s="45">
        <v>36</v>
      </c>
      <c r="G182" s="44">
        <v>36</v>
      </c>
      <c r="H182" s="45">
        <v>18</v>
      </c>
      <c r="I182" s="52">
        <f t="shared" si="8"/>
        <v>1</v>
      </c>
      <c r="J182" s="53">
        <f t="shared" si="9"/>
        <v>1</v>
      </c>
      <c r="K182" s="53">
        <f t="shared" si="10"/>
        <v>1</v>
      </c>
      <c r="L182" s="59">
        <f t="shared" si="11"/>
        <v>1</v>
      </c>
    </row>
    <row r="183" spans="1:12" x14ac:dyDescent="0.25">
      <c r="A183" s="60">
        <v>170901</v>
      </c>
      <c r="B183" t="s">
        <v>1621</v>
      </c>
      <c r="C183" s="44">
        <v>27</v>
      </c>
      <c r="D183" s="45">
        <v>18</v>
      </c>
      <c r="E183" s="44">
        <v>20</v>
      </c>
      <c r="F183" s="45">
        <v>18</v>
      </c>
      <c r="G183" s="44">
        <v>5.5</v>
      </c>
      <c r="H183" s="45">
        <v>9</v>
      </c>
      <c r="I183" s="52">
        <f t="shared" si="8"/>
        <v>1</v>
      </c>
      <c r="J183" s="53">
        <f t="shared" si="9"/>
        <v>1</v>
      </c>
      <c r="K183" s="53">
        <f t="shared" si="10"/>
        <v>0.61111111111111116</v>
      </c>
      <c r="L183" s="59">
        <f t="shared" si="11"/>
        <v>0.87037037037037035</v>
      </c>
    </row>
    <row r="184" spans="1:12" x14ac:dyDescent="0.25">
      <c r="A184" s="60">
        <v>171102</v>
      </c>
      <c r="B184" t="s">
        <v>5</v>
      </c>
      <c r="C184" s="44">
        <v>87</v>
      </c>
      <c r="D184" s="45">
        <v>48</v>
      </c>
      <c r="E184" s="44">
        <v>54</v>
      </c>
      <c r="F184" s="45">
        <v>48</v>
      </c>
      <c r="G184" s="44">
        <v>34.5</v>
      </c>
      <c r="H184" s="45">
        <v>24</v>
      </c>
      <c r="I184" s="52">
        <f t="shared" si="8"/>
        <v>1</v>
      </c>
      <c r="J184" s="53">
        <f t="shared" si="9"/>
        <v>1</v>
      </c>
      <c r="K184" s="53">
        <f t="shared" si="10"/>
        <v>1</v>
      </c>
      <c r="L184" s="59">
        <f t="shared" si="11"/>
        <v>1</v>
      </c>
    </row>
    <row r="185" spans="1:12" x14ac:dyDescent="0.25">
      <c r="A185" s="60">
        <v>180202</v>
      </c>
      <c r="B185" t="s">
        <v>1622</v>
      </c>
      <c r="C185" s="44">
        <v>30</v>
      </c>
      <c r="D185" s="45">
        <v>18</v>
      </c>
      <c r="E185" s="44">
        <v>30</v>
      </c>
      <c r="F185" s="45">
        <v>17</v>
      </c>
      <c r="G185" s="44">
        <v>15.5</v>
      </c>
      <c r="H185" s="45">
        <v>8.5</v>
      </c>
      <c r="I185" s="52">
        <f t="shared" si="8"/>
        <v>1</v>
      </c>
      <c r="J185" s="53">
        <f t="shared" si="9"/>
        <v>1</v>
      </c>
      <c r="K185" s="53">
        <f t="shared" si="10"/>
        <v>1</v>
      </c>
      <c r="L185" s="59">
        <f t="shared" si="11"/>
        <v>1</v>
      </c>
    </row>
    <row r="186" spans="1:12" x14ac:dyDescent="0.25">
      <c r="A186" s="60">
        <v>180300</v>
      </c>
      <c r="B186" t="s">
        <v>1623</v>
      </c>
      <c r="C186" s="44">
        <v>124</v>
      </c>
      <c r="D186" s="45">
        <v>112</v>
      </c>
      <c r="E186" s="44">
        <v>112</v>
      </c>
      <c r="F186" s="45">
        <v>112</v>
      </c>
      <c r="G186" s="44">
        <v>64</v>
      </c>
      <c r="H186" s="45">
        <v>56</v>
      </c>
      <c r="I186" s="52">
        <f t="shared" si="8"/>
        <v>1</v>
      </c>
      <c r="J186" s="53">
        <f t="shared" si="9"/>
        <v>1</v>
      </c>
      <c r="K186" s="53">
        <f t="shared" si="10"/>
        <v>1</v>
      </c>
      <c r="L186" s="59">
        <f t="shared" si="11"/>
        <v>1</v>
      </c>
    </row>
    <row r="187" spans="1:12" x14ac:dyDescent="0.25">
      <c r="A187" s="60">
        <v>180701</v>
      </c>
      <c r="B187" t="s">
        <v>1624</v>
      </c>
      <c r="C187" s="44">
        <v>38</v>
      </c>
      <c r="D187" s="45">
        <v>21</v>
      </c>
      <c r="E187" s="44">
        <v>43</v>
      </c>
      <c r="F187" s="45">
        <v>21</v>
      </c>
      <c r="G187" s="44">
        <v>18</v>
      </c>
      <c r="H187" s="45">
        <v>10.5</v>
      </c>
      <c r="I187" s="52">
        <f t="shared" si="8"/>
        <v>1</v>
      </c>
      <c r="J187" s="53">
        <f t="shared" si="9"/>
        <v>1</v>
      </c>
      <c r="K187" s="53">
        <f t="shared" si="10"/>
        <v>1</v>
      </c>
      <c r="L187" s="59">
        <f t="shared" si="11"/>
        <v>1</v>
      </c>
    </row>
    <row r="188" spans="1:12" x14ac:dyDescent="0.25">
      <c r="A188" s="60">
        <v>180901</v>
      </c>
      <c r="B188" t="s">
        <v>1625</v>
      </c>
      <c r="C188" s="44">
        <v>18</v>
      </c>
      <c r="D188" s="45">
        <v>12</v>
      </c>
      <c r="E188" s="44">
        <v>19</v>
      </c>
      <c r="F188" s="45">
        <v>13</v>
      </c>
      <c r="G188" s="44">
        <v>7.5</v>
      </c>
      <c r="H188" s="45">
        <v>6.5</v>
      </c>
      <c r="I188" s="52">
        <f t="shared" si="8"/>
        <v>1</v>
      </c>
      <c r="J188" s="53">
        <f t="shared" si="9"/>
        <v>1</v>
      </c>
      <c r="K188" s="53">
        <f t="shared" si="10"/>
        <v>1</v>
      </c>
      <c r="L188" s="59">
        <f t="shared" si="11"/>
        <v>1</v>
      </c>
    </row>
    <row r="189" spans="1:12" x14ac:dyDescent="0.25">
      <c r="A189" s="60">
        <v>181001</v>
      </c>
      <c r="B189" t="s">
        <v>1626</v>
      </c>
      <c r="C189" s="44">
        <v>36</v>
      </c>
      <c r="D189" s="45">
        <v>25</v>
      </c>
      <c r="E189" s="44">
        <v>36</v>
      </c>
      <c r="F189" s="45">
        <v>25</v>
      </c>
      <c r="G189" s="44">
        <v>18</v>
      </c>
      <c r="H189" s="45">
        <v>12.5</v>
      </c>
      <c r="I189" s="52">
        <f t="shared" si="8"/>
        <v>1</v>
      </c>
      <c r="J189" s="53">
        <f t="shared" si="9"/>
        <v>1</v>
      </c>
      <c r="K189" s="53">
        <f t="shared" si="10"/>
        <v>1</v>
      </c>
      <c r="L189" s="59">
        <f t="shared" si="11"/>
        <v>1</v>
      </c>
    </row>
    <row r="190" spans="1:12" x14ac:dyDescent="0.25">
      <c r="A190" s="60">
        <v>181101</v>
      </c>
      <c r="B190" t="s">
        <v>1627</v>
      </c>
      <c r="C190" s="44">
        <v>54</v>
      </c>
      <c r="D190" s="45">
        <v>24</v>
      </c>
      <c r="E190" s="44">
        <v>54</v>
      </c>
      <c r="F190" s="45">
        <v>24</v>
      </c>
      <c r="G190" s="44">
        <v>33</v>
      </c>
      <c r="H190" s="45">
        <v>12</v>
      </c>
      <c r="I190" s="52">
        <f t="shared" si="8"/>
        <v>1</v>
      </c>
      <c r="J190" s="53">
        <f t="shared" si="9"/>
        <v>1</v>
      </c>
      <c r="K190" s="53">
        <f t="shared" si="10"/>
        <v>1</v>
      </c>
      <c r="L190" s="59">
        <f t="shared" si="11"/>
        <v>1</v>
      </c>
    </row>
    <row r="191" spans="1:12" x14ac:dyDescent="0.25">
      <c r="A191" s="60">
        <v>181201</v>
      </c>
      <c r="B191" t="s">
        <v>1628</v>
      </c>
      <c r="C191" s="44">
        <v>40</v>
      </c>
      <c r="D191" s="45">
        <v>21</v>
      </c>
      <c r="E191" s="44">
        <v>38</v>
      </c>
      <c r="F191" s="45">
        <v>22</v>
      </c>
      <c r="G191" s="44">
        <v>17.5</v>
      </c>
      <c r="H191" s="45">
        <v>11</v>
      </c>
      <c r="I191" s="52">
        <f t="shared" si="8"/>
        <v>1</v>
      </c>
      <c r="J191" s="53">
        <f t="shared" si="9"/>
        <v>1</v>
      </c>
      <c r="K191" s="53">
        <f t="shared" si="10"/>
        <v>1</v>
      </c>
      <c r="L191" s="59">
        <f t="shared" si="11"/>
        <v>1</v>
      </c>
    </row>
    <row r="192" spans="1:12" x14ac:dyDescent="0.25">
      <c r="A192" s="60">
        <v>181302</v>
      </c>
      <c r="B192" t="s">
        <v>1629</v>
      </c>
      <c r="C192" s="44">
        <v>72</v>
      </c>
      <c r="D192" s="45">
        <v>53</v>
      </c>
      <c r="E192" s="44">
        <v>61</v>
      </c>
      <c r="F192" s="45">
        <v>53</v>
      </c>
      <c r="G192" s="44">
        <v>49</v>
      </c>
      <c r="H192" s="45">
        <v>26.5</v>
      </c>
      <c r="I192" s="52">
        <f t="shared" si="8"/>
        <v>1</v>
      </c>
      <c r="J192" s="53">
        <f t="shared" si="9"/>
        <v>1</v>
      </c>
      <c r="K192" s="53">
        <f t="shared" si="10"/>
        <v>1</v>
      </c>
      <c r="L192" s="59">
        <f t="shared" si="11"/>
        <v>1</v>
      </c>
    </row>
    <row r="193" spans="1:12" x14ac:dyDescent="0.25">
      <c r="A193" s="60">
        <v>190301</v>
      </c>
      <c r="B193" t="s">
        <v>1630</v>
      </c>
      <c r="C193" s="44">
        <v>28</v>
      </c>
      <c r="D193" s="45">
        <v>18</v>
      </c>
      <c r="E193" s="44">
        <v>32</v>
      </c>
      <c r="F193" s="45">
        <v>18</v>
      </c>
      <c r="G193" s="44">
        <v>14.5</v>
      </c>
      <c r="H193" s="45">
        <v>9</v>
      </c>
      <c r="I193" s="52">
        <f t="shared" si="8"/>
        <v>1</v>
      </c>
      <c r="J193" s="53">
        <f t="shared" si="9"/>
        <v>1</v>
      </c>
      <c r="K193" s="53">
        <f t="shared" si="10"/>
        <v>1</v>
      </c>
      <c r="L193" s="59">
        <f t="shared" si="11"/>
        <v>1</v>
      </c>
    </row>
    <row r="194" spans="1:12" x14ac:dyDescent="0.25">
      <c r="A194" s="60">
        <v>190401</v>
      </c>
      <c r="B194" t="s">
        <v>1631</v>
      </c>
      <c r="C194" s="44">
        <v>45</v>
      </c>
      <c r="D194" s="45">
        <v>45</v>
      </c>
      <c r="E194" s="44">
        <v>44</v>
      </c>
      <c r="F194" s="45">
        <v>44</v>
      </c>
      <c r="G194" s="44">
        <v>40.5</v>
      </c>
      <c r="H194" s="45">
        <v>22</v>
      </c>
      <c r="I194" s="52">
        <f t="shared" si="8"/>
        <v>1</v>
      </c>
      <c r="J194" s="53">
        <f t="shared" si="9"/>
        <v>1</v>
      </c>
      <c r="K194" s="53">
        <f t="shared" si="10"/>
        <v>1</v>
      </c>
      <c r="L194" s="59">
        <f t="shared" si="11"/>
        <v>1</v>
      </c>
    </row>
    <row r="195" spans="1:12" hidden="1" x14ac:dyDescent="0.25">
      <c r="A195" s="60">
        <v>190501</v>
      </c>
      <c r="B195" t="s">
        <v>1632</v>
      </c>
      <c r="C195" s="44">
        <v>0</v>
      </c>
      <c r="D195" s="45">
        <v>0</v>
      </c>
      <c r="E195" s="44">
        <v>0</v>
      </c>
      <c r="F195" s="45">
        <v>0</v>
      </c>
      <c r="G195" s="44">
        <v>0</v>
      </c>
      <c r="H195" s="45">
        <v>0</v>
      </c>
      <c r="I195" s="52" t="str">
        <f t="shared" si="8"/>
        <v>N/A</v>
      </c>
      <c r="J195" s="53" t="str">
        <f t="shared" si="9"/>
        <v>N/A</v>
      </c>
      <c r="K195" s="53" t="str">
        <f t="shared" si="10"/>
        <v>N/A</v>
      </c>
      <c r="L195" s="59" t="str">
        <f t="shared" si="11"/>
        <v>N/A</v>
      </c>
    </row>
    <row r="196" spans="1:12" x14ac:dyDescent="0.25">
      <c r="A196" s="60">
        <v>190701</v>
      </c>
      <c r="B196" t="s">
        <v>1633</v>
      </c>
      <c r="C196" s="44">
        <v>37</v>
      </c>
      <c r="D196" s="45">
        <v>37</v>
      </c>
      <c r="E196" s="44">
        <v>37</v>
      </c>
      <c r="F196" s="45">
        <v>37</v>
      </c>
      <c r="G196" s="44">
        <v>14</v>
      </c>
      <c r="H196" s="45">
        <v>18.5</v>
      </c>
      <c r="I196" s="52">
        <f t="shared" si="8"/>
        <v>1</v>
      </c>
      <c r="J196" s="53">
        <f t="shared" si="9"/>
        <v>1</v>
      </c>
      <c r="K196" s="53">
        <f t="shared" si="10"/>
        <v>0.7567567567567568</v>
      </c>
      <c r="L196" s="59">
        <f t="shared" si="11"/>
        <v>0.91891891891891897</v>
      </c>
    </row>
    <row r="197" spans="1:12" x14ac:dyDescent="0.25">
      <c r="A197" s="60">
        <v>190901</v>
      </c>
      <c r="B197" t="s">
        <v>1634</v>
      </c>
      <c r="C197" s="44">
        <v>20</v>
      </c>
      <c r="D197" s="45">
        <v>17</v>
      </c>
      <c r="E197" s="44">
        <v>20</v>
      </c>
      <c r="F197" s="45">
        <v>17</v>
      </c>
      <c r="G197" s="44">
        <v>31</v>
      </c>
      <c r="H197" s="45">
        <v>8.5</v>
      </c>
      <c r="I197" s="52">
        <f t="shared" ref="I197:I260" si="12">IFERROR(MIN(1,C197/D197),"N/A")</f>
        <v>1</v>
      </c>
      <c r="J197" s="53">
        <f t="shared" ref="J197:J260" si="13">IFERROR(MIN(1,E197/F197),"N/A")</f>
        <v>1</v>
      </c>
      <c r="K197" s="53">
        <f t="shared" si="10"/>
        <v>1</v>
      </c>
      <c r="L197" s="59">
        <f t="shared" si="11"/>
        <v>1</v>
      </c>
    </row>
    <row r="198" spans="1:12" hidden="1" x14ac:dyDescent="0.25">
      <c r="A198" s="60">
        <v>191401</v>
      </c>
      <c r="B198" t="s">
        <v>1635</v>
      </c>
      <c r="C198" s="44">
        <v>0</v>
      </c>
      <c r="D198" s="45">
        <v>0</v>
      </c>
      <c r="E198" s="44">
        <v>0</v>
      </c>
      <c r="F198" s="45">
        <v>0</v>
      </c>
      <c r="G198" s="44">
        <v>0</v>
      </c>
      <c r="H198" s="45">
        <v>0</v>
      </c>
      <c r="I198" s="52" t="str">
        <f t="shared" si="12"/>
        <v>N/A</v>
      </c>
      <c r="J198" s="53" t="str">
        <f t="shared" si="13"/>
        <v>N/A</v>
      </c>
      <c r="K198" s="53" t="str">
        <f t="shared" ref="K198:K261" si="14">IFERROR(MIN(1,G198/H198),"N/A")</f>
        <v>N/A</v>
      </c>
      <c r="L198" s="59" t="str">
        <f t="shared" ref="L198:L261" si="15">IFERROR(AVERAGEIF(I198:K198,"&lt;&gt;N/A"),"N/A")</f>
        <v>N/A</v>
      </c>
    </row>
    <row r="199" spans="1:12" hidden="1" x14ac:dyDescent="0.25">
      <c r="A199" s="60">
        <v>200401</v>
      </c>
      <c r="B199" t="s">
        <v>1636</v>
      </c>
      <c r="C199" s="44">
        <v>0</v>
      </c>
      <c r="D199" s="45">
        <v>0</v>
      </c>
      <c r="E199" s="44">
        <v>0</v>
      </c>
      <c r="F199" s="45">
        <v>0</v>
      </c>
      <c r="G199" s="44">
        <v>0</v>
      </c>
      <c r="H199" s="45">
        <v>0</v>
      </c>
      <c r="I199" s="52" t="str">
        <f t="shared" si="12"/>
        <v>N/A</v>
      </c>
      <c r="J199" s="53" t="str">
        <f t="shared" si="13"/>
        <v>N/A</v>
      </c>
      <c r="K199" s="53" t="str">
        <f t="shared" si="14"/>
        <v>N/A</v>
      </c>
      <c r="L199" s="59" t="str">
        <f t="shared" si="15"/>
        <v>N/A</v>
      </c>
    </row>
    <row r="200" spans="1:12" x14ac:dyDescent="0.25">
      <c r="A200" s="60">
        <v>200601</v>
      </c>
      <c r="B200" t="s">
        <v>1637</v>
      </c>
      <c r="C200" s="44">
        <v>9</v>
      </c>
      <c r="D200" s="45">
        <v>7</v>
      </c>
      <c r="E200" s="44">
        <v>9</v>
      </c>
      <c r="F200" s="45">
        <v>7</v>
      </c>
      <c r="G200" s="44">
        <v>1</v>
      </c>
      <c r="H200" s="45">
        <v>3.5</v>
      </c>
      <c r="I200" s="52">
        <f t="shared" si="12"/>
        <v>1</v>
      </c>
      <c r="J200" s="53">
        <f t="shared" si="13"/>
        <v>1</v>
      </c>
      <c r="K200" s="53">
        <f t="shared" si="14"/>
        <v>0.2857142857142857</v>
      </c>
      <c r="L200" s="59">
        <f t="shared" si="15"/>
        <v>0.76190476190476186</v>
      </c>
    </row>
    <row r="201" spans="1:12" hidden="1" x14ac:dyDescent="0.25">
      <c r="A201" s="60">
        <v>200701</v>
      </c>
      <c r="B201" t="s">
        <v>1638</v>
      </c>
      <c r="C201" s="44">
        <v>0</v>
      </c>
      <c r="D201" s="45">
        <v>0</v>
      </c>
      <c r="E201" s="44">
        <v>0</v>
      </c>
      <c r="F201" s="45">
        <v>0</v>
      </c>
      <c r="G201" s="44">
        <v>0</v>
      </c>
      <c r="H201" s="45">
        <v>0</v>
      </c>
      <c r="I201" s="52" t="str">
        <f t="shared" si="12"/>
        <v>N/A</v>
      </c>
      <c r="J201" s="53" t="str">
        <f t="shared" si="13"/>
        <v>N/A</v>
      </c>
      <c r="K201" s="53" t="str">
        <f t="shared" si="14"/>
        <v>N/A</v>
      </c>
      <c r="L201" s="59" t="str">
        <f t="shared" si="15"/>
        <v>N/A</v>
      </c>
    </row>
    <row r="202" spans="1:12" hidden="1" x14ac:dyDescent="0.25">
      <c r="A202" s="60">
        <v>200901</v>
      </c>
      <c r="B202" t="s">
        <v>1639</v>
      </c>
      <c r="C202" s="44">
        <v>0</v>
      </c>
      <c r="D202" s="45">
        <v>0</v>
      </c>
      <c r="E202" s="44">
        <v>0</v>
      </c>
      <c r="F202" s="45">
        <v>0</v>
      </c>
      <c r="G202" s="44">
        <v>0</v>
      </c>
      <c r="H202" s="45">
        <v>0</v>
      </c>
      <c r="I202" s="52" t="str">
        <f t="shared" si="12"/>
        <v>N/A</v>
      </c>
      <c r="J202" s="53" t="str">
        <f t="shared" si="13"/>
        <v>N/A</v>
      </c>
      <c r="K202" s="53" t="str">
        <f t="shared" si="14"/>
        <v>N/A</v>
      </c>
      <c r="L202" s="59" t="str">
        <f t="shared" si="15"/>
        <v>N/A</v>
      </c>
    </row>
    <row r="203" spans="1:12" x14ac:dyDescent="0.25">
      <c r="A203" s="60">
        <v>210302</v>
      </c>
      <c r="B203" t="s">
        <v>64</v>
      </c>
      <c r="C203" s="44">
        <v>32</v>
      </c>
      <c r="D203" s="45">
        <v>20</v>
      </c>
      <c r="E203" s="44">
        <v>32</v>
      </c>
      <c r="F203" s="45">
        <v>21</v>
      </c>
      <c r="G203" s="44">
        <v>16.5</v>
      </c>
      <c r="H203" s="45">
        <v>10.5</v>
      </c>
      <c r="I203" s="52">
        <f t="shared" si="12"/>
        <v>1</v>
      </c>
      <c r="J203" s="53">
        <f t="shared" si="13"/>
        <v>1</v>
      </c>
      <c r="K203" s="53">
        <f t="shared" si="14"/>
        <v>1</v>
      </c>
      <c r="L203" s="59">
        <f t="shared" si="15"/>
        <v>1</v>
      </c>
    </row>
    <row r="204" spans="1:12" x14ac:dyDescent="0.25">
      <c r="A204" s="60">
        <v>210402</v>
      </c>
      <c r="B204" t="s">
        <v>25</v>
      </c>
      <c r="C204" s="44">
        <v>36</v>
      </c>
      <c r="D204" s="45">
        <v>32</v>
      </c>
      <c r="E204" s="44">
        <v>36</v>
      </c>
      <c r="F204" s="45">
        <v>32</v>
      </c>
      <c r="G204" s="44">
        <v>18</v>
      </c>
      <c r="H204" s="45">
        <v>16</v>
      </c>
      <c r="I204" s="52">
        <f t="shared" si="12"/>
        <v>1</v>
      </c>
      <c r="J204" s="53">
        <f t="shared" si="13"/>
        <v>1</v>
      </c>
      <c r="K204" s="53">
        <f t="shared" si="14"/>
        <v>1</v>
      </c>
      <c r="L204" s="59">
        <f t="shared" si="15"/>
        <v>1</v>
      </c>
    </row>
    <row r="205" spans="1:12" x14ac:dyDescent="0.25">
      <c r="A205" s="60">
        <v>210601</v>
      </c>
      <c r="B205" t="s">
        <v>1640</v>
      </c>
      <c r="C205" s="44">
        <v>36</v>
      </c>
      <c r="D205" s="45">
        <v>15</v>
      </c>
      <c r="E205" s="44">
        <v>36</v>
      </c>
      <c r="F205" s="45">
        <v>16</v>
      </c>
      <c r="G205" s="44">
        <v>19</v>
      </c>
      <c r="H205" s="45">
        <v>8</v>
      </c>
      <c r="I205" s="52">
        <f t="shared" si="12"/>
        <v>1</v>
      </c>
      <c r="J205" s="53">
        <f t="shared" si="13"/>
        <v>1</v>
      </c>
      <c r="K205" s="53">
        <f t="shared" si="14"/>
        <v>1</v>
      </c>
      <c r="L205" s="59">
        <f t="shared" si="15"/>
        <v>1</v>
      </c>
    </row>
    <row r="206" spans="1:12" x14ac:dyDescent="0.25">
      <c r="A206" s="60">
        <v>210800</v>
      </c>
      <c r="B206" t="s">
        <v>1641</v>
      </c>
      <c r="C206" s="44">
        <v>46</v>
      </c>
      <c r="D206" s="45">
        <v>30</v>
      </c>
      <c r="E206" s="44">
        <v>36</v>
      </c>
      <c r="F206" s="45">
        <v>31</v>
      </c>
      <c r="G206" s="44">
        <v>20</v>
      </c>
      <c r="H206" s="45">
        <v>15.5</v>
      </c>
      <c r="I206" s="52">
        <f t="shared" si="12"/>
        <v>1</v>
      </c>
      <c r="J206" s="53">
        <f t="shared" si="13"/>
        <v>1</v>
      </c>
      <c r="K206" s="53">
        <f t="shared" si="14"/>
        <v>1</v>
      </c>
      <c r="L206" s="59">
        <f t="shared" si="15"/>
        <v>1</v>
      </c>
    </row>
    <row r="207" spans="1:12" hidden="1" x14ac:dyDescent="0.25">
      <c r="A207" s="60">
        <v>211003</v>
      </c>
      <c r="B207" t="s">
        <v>1642</v>
      </c>
      <c r="C207" s="44">
        <v>0</v>
      </c>
      <c r="D207" s="45">
        <v>0</v>
      </c>
      <c r="E207" s="44">
        <v>0</v>
      </c>
      <c r="F207" s="45">
        <v>0</v>
      </c>
      <c r="G207" s="44">
        <v>0</v>
      </c>
      <c r="H207" s="45">
        <v>0</v>
      </c>
      <c r="I207" s="52" t="str">
        <f t="shared" si="12"/>
        <v>N/A</v>
      </c>
      <c r="J207" s="53" t="str">
        <f t="shared" si="13"/>
        <v>N/A</v>
      </c>
      <c r="K207" s="53" t="str">
        <f t="shared" si="14"/>
        <v>N/A</v>
      </c>
      <c r="L207" s="59" t="str">
        <f t="shared" si="15"/>
        <v>N/A</v>
      </c>
    </row>
    <row r="208" spans="1:12" x14ac:dyDescent="0.25">
      <c r="A208" s="60">
        <v>211103</v>
      </c>
      <c r="B208" t="s">
        <v>1643</v>
      </c>
      <c r="C208" s="44">
        <v>23</v>
      </c>
      <c r="D208" s="45">
        <v>37</v>
      </c>
      <c r="E208" s="44">
        <v>36</v>
      </c>
      <c r="F208" s="45">
        <v>37</v>
      </c>
      <c r="G208" s="44">
        <v>19.5</v>
      </c>
      <c r="H208" s="45">
        <v>18.5</v>
      </c>
      <c r="I208" s="52">
        <f t="shared" si="12"/>
        <v>0.6216216216216216</v>
      </c>
      <c r="J208" s="53">
        <f t="shared" si="13"/>
        <v>0.97297297297297303</v>
      </c>
      <c r="K208" s="53">
        <f t="shared" si="14"/>
        <v>1</v>
      </c>
      <c r="L208" s="59">
        <f t="shared" si="15"/>
        <v>0.86486486486486491</v>
      </c>
    </row>
    <row r="209" spans="1:12" hidden="1" x14ac:dyDescent="0.25">
      <c r="A209" s="60">
        <v>211701</v>
      </c>
      <c r="B209" t="s">
        <v>1644</v>
      </c>
      <c r="C209" s="44">
        <v>0</v>
      </c>
      <c r="D209" s="45">
        <v>0</v>
      </c>
      <c r="E209" s="44">
        <v>0</v>
      </c>
      <c r="F209" s="45">
        <v>0</v>
      </c>
      <c r="G209" s="44">
        <v>0</v>
      </c>
      <c r="H209" s="45">
        <v>0</v>
      </c>
      <c r="I209" s="52" t="str">
        <f t="shared" si="12"/>
        <v>N/A</v>
      </c>
      <c r="J209" s="53" t="str">
        <f t="shared" si="13"/>
        <v>N/A</v>
      </c>
      <c r="K209" s="53" t="str">
        <f t="shared" si="14"/>
        <v>N/A</v>
      </c>
      <c r="L209" s="59" t="str">
        <f t="shared" si="15"/>
        <v>N/A</v>
      </c>
    </row>
    <row r="210" spans="1:12" hidden="1" x14ac:dyDescent="0.25">
      <c r="A210" s="60">
        <v>211901</v>
      </c>
      <c r="B210" t="s">
        <v>1645</v>
      </c>
      <c r="C210" s="44">
        <v>0</v>
      </c>
      <c r="D210" s="45">
        <v>0</v>
      </c>
      <c r="E210" s="44">
        <v>0</v>
      </c>
      <c r="F210" s="45">
        <v>0</v>
      </c>
      <c r="G210" s="44">
        <v>0</v>
      </c>
      <c r="H210" s="45">
        <v>0</v>
      </c>
      <c r="I210" s="52" t="str">
        <f t="shared" si="12"/>
        <v>N/A</v>
      </c>
      <c r="J210" s="53" t="str">
        <f t="shared" si="13"/>
        <v>N/A</v>
      </c>
      <c r="K210" s="53" t="str">
        <f t="shared" si="14"/>
        <v>N/A</v>
      </c>
      <c r="L210" s="59" t="str">
        <f t="shared" si="15"/>
        <v>N/A</v>
      </c>
    </row>
    <row r="211" spans="1:12" x14ac:dyDescent="0.25">
      <c r="A211" s="60">
        <v>212001</v>
      </c>
      <c r="B211" t="s">
        <v>1646</v>
      </c>
      <c r="C211" s="44">
        <v>30</v>
      </c>
      <c r="D211" s="45">
        <v>33</v>
      </c>
      <c r="E211" s="44">
        <v>45</v>
      </c>
      <c r="F211" s="45">
        <v>33</v>
      </c>
      <c r="G211" s="44">
        <v>26</v>
      </c>
      <c r="H211" s="45">
        <v>16.5</v>
      </c>
      <c r="I211" s="52">
        <f t="shared" si="12"/>
        <v>0.90909090909090906</v>
      </c>
      <c r="J211" s="53">
        <f t="shared" si="13"/>
        <v>1</v>
      </c>
      <c r="K211" s="53">
        <f t="shared" si="14"/>
        <v>1</v>
      </c>
      <c r="L211" s="59">
        <f t="shared" si="15"/>
        <v>0.96969696969696972</v>
      </c>
    </row>
    <row r="212" spans="1:12" x14ac:dyDescent="0.25">
      <c r="A212" s="60">
        <v>212101</v>
      </c>
      <c r="B212" t="s">
        <v>13</v>
      </c>
      <c r="C212" s="44">
        <v>120</v>
      </c>
      <c r="D212" s="45">
        <v>99</v>
      </c>
      <c r="E212" s="44">
        <v>100</v>
      </c>
      <c r="F212" s="45">
        <v>100</v>
      </c>
      <c r="G212" s="44">
        <v>123</v>
      </c>
      <c r="H212" s="45">
        <v>167</v>
      </c>
      <c r="I212" s="52">
        <f t="shared" si="12"/>
        <v>1</v>
      </c>
      <c r="J212" s="53">
        <f t="shared" si="13"/>
        <v>1</v>
      </c>
      <c r="K212" s="53">
        <f t="shared" si="14"/>
        <v>0.73652694610778446</v>
      </c>
      <c r="L212" s="59">
        <f t="shared" si="15"/>
        <v>0.91217564870259482</v>
      </c>
    </row>
    <row r="213" spans="1:12" x14ac:dyDescent="0.25">
      <c r="A213" s="60">
        <v>220101</v>
      </c>
      <c r="B213" t="s">
        <v>1647</v>
      </c>
      <c r="C213" s="44">
        <v>80</v>
      </c>
      <c r="D213" s="45">
        <v>68</v>
      </c>
      <c r="E213" s="44">
        <v>80</v>
      </c>
      <c r="F213" s="45">
        <v>68</v>
      </c>
      <c r="G213" s="44">
        <v>39.5</v>
      </c>
      <c r="H213" s="45">
        <v>34</v>
      </c>
      <c r="I213" s="52">
        <f t="shared" si="12"/>
        <v>1</v>
      </c>
      <c r="J213" s="53">
        <f t="shared" si="13"/>
        <v>1</v>
      </c>
      <c r="K213" s="53">
        <f t="shared" si="14"/>
        <v>1</v>
      </c>
      <c r="L213" s="59">
        <f t="shared" si="15"/>
        <v>1</v>
      </c>
    </row>
    <row r="214" spans="1:12" x14ac:dyDescent="0.25">
      <c r="A214" s="60">
        <v>220202</v>
      </c>
      <c r="B214" t="s">
        <v>1648</v>
      </c>
      <c r="C214" s="44">
        <v>18</v>
      </c>
      <c r="D214" s="45">
        <v>18</v>
      </c>
      <c r="E214" s="44">
        <v>18</v>
      </c>
      <c r="F214" s="45">
        <v>18</v>
      </c>
      <c r="G214" s="44">
        <v>18</v>
      </c>
      <c r="H214" s="45">
        <v>9</v>
      </c>
      <c r="I214" s="52">
        <f t="shared" si="12"/>
        <v>1</v>
      </c>
      <c r="J214" s="53">
        <f t="shared" si="13"/>
        <v>1</v>
      </c>
      <c r="K214" s="53">
        <f t="shared" si="14"/>
        <v>1</v>
      </c>
      <c r="L214" s="59">
        <f t="shared" si="15"/>
        <v>1</v>
      </c>
    </row>
    <row r="215" spans="1:12" x14ac:dyDescent="0.25">
      <c r="A215" s="60">
        <v>220301</v>
      </c>
      <c r="B215" t="s">
        <v>1649</v>
      </c>
      <c r="C215" s="44">
        <v>130</v>
      </c>
      <c r="D215" s="45">
        <v>116</v>
      </c>
      <c r="E215" s="44">
        <v>130</v>
      </c>
      <c r="F215" s="45">
        <v>115</v>
      </c>
      <c r="G215" s="44">
        <v>65</v>
      </c>
      <c r="H215" s="45">
        <v>57.5</v>
      </c>
      <c r="I215" s="52">
        <f t="shared" si="12"/>
        <v>1</v>
      </c>
      <c r="J215" s="53">
        <f t="shared" si="13"/>
        <v>1</v>
      </c>
      <c r="K215" s="53">
        <f t="shared" si="14"/>
        <v>1</v>
      </c>
      <c r="L215" s="59">
        <f t="shared" si="15"/>
        <v>1</v>
      </c>
    </row>
    <row r="216" spans="1:12" x14ac:dyDescent="0.25">
      <c r="A216" s="60">
        <v>220401</v>
      </c>
      <c r="B216" t="s">
        <v>1650</v>
      </c>
      <c r="C216" s="44">
        <v>54</v>
      </c>
      <c r="D216" s="45">
        <v>65</v>
      </c>
      <c r="E216" s="44">
        <v>72</v>
      </c>
      <c r="F216" s="45">
        <v>65</v>
      </c>
      <c r="G216" s="44">
        <v>29</v>
      </c>
      <c r="H216" s="45">
        <v>32.5</v>
      </c>
      <c r="I216" s="52">
        <f t="shared" si="12"/>
        <v>0.83076923076923082</v>
      </c>
      <c r="J216" s="53">
        <f t="shared" si="13"/>
        <v>1</v>
      </c>
      <c r="K216" s="53">
        <f t="shared" si="14"/>
        <v>0.89230769230769236</v>
      </c>
      <c r="L216" s="59">
        <f t="shared" si="15"/>
        <v>0.90769230769230769</v>
      </c>
    </row>
    <row r="217" spans="1:12" hidden="1" x14ac:dyDescent="0.25">
      <c r="A217" s="60">
        <v>220701</v>
      </c>
      <c r="B217" t="s">
        <v>60</v>
      </c>
      <c r="C217" s="44">
        <v>0</v>
      </c>
      <c r="D217" s="45">
        <v>0</v>
      </c>
      <c r="E217" s="44">
        <v>0</v>
      </c>
      <c r="F217" s="45">
        <v>0</v>
      </c>
      <c r="G217" s="44">
        <v>0</v>
      </c>
      <c r="H217" s="45">
        <v>0</v>
      </c>
      <c r="I217" s="52" t="str">
        <f t="shared" si="12"/>
        <v>N/A</v>
      </c>
      <c r="J217" s="53" t="str">
        <f t="shared" si="13"/>
        <v>N/A</v>
      </c>
      <c r="K217" s="53" t="str">
        <f t="shared" si="14"/>
        <v>N/A</v>
      </c>
      <c r="L217" s="59" t="str">
        <f t="shared" si="15"/>
        <v>N/A</v>
      </c>
    </row>
    <row r="218" spans="1:12" x14ac:dyDescent="0.25">
      <c r="A218" s="60">
        <v>220909</v>
      </c>
      <c r="B218" t="s">
        <v>3</v>
      </c>
      <c r="C218" s="44">
        <v>34</v>
      </c>
      <c r="D218" s="45">
        <v>27</v>
      </c>
      <c r="E218" s="44">
        <v>34</v>
      </c>
      <c r="F218" s="45">
        <v>27</v>
      </c>
      <c r="G218" s="44">
        <v>11.5</v>
      </c>
      <c r="H218" s="45">
        <v>13.5</v>
      </c>
      <c r="I218" s="52">
        <f t="shared" si="12"/>
        <v>1</v>
      </c>
      <c r="J218" s="53">
        <f t="shared" si="13"/>
        <v>1</v>
      </c>
      <c r="K218" s="53">
        <f t="shared" si="14"/>
        <v>0.85185185185185186</v>
      </c>
      <c r="L218" s="59">
        <f t="shared" si="15"/>
        <v>0.9506172839506174</v>
      </c>
    </row>
    <row r="219" spans="1:12" hidden="1" x14ac:dyDescent="0.25">
      <c r="A219" s="60">
        <v>221001</v>
      </c>
      <c r="B219" t="s">
        <v>52</v>
      </c>
      <c r="C219" s="44">
        <v>0</v>
      </c>
      <c r="D219" s="45">
        <v>0</v>
      </c>
      <c r="E219" s="44">
        <v>0</v>
      </c>
      <c r="F219" s="45">
        <v>0</v>
      </c>
      <c r="G219" s="44">
        <v>0</v>
      </c>
      <c r="H219" s="45">
        <v>0</v>
      </c>
      <c r="I219" s="52" t="str">
        <f t="shared" si="12"/>
        <v>N/A</v>
      </c>
      <c r="J219" s="53" t="str">
        <f t="shared" si="13"/>
        <v>N/A</v>
      </c>
      <c r="K219" s="53" t="str">
        <f t="shared" si="14"/>
        <v>N/A</v>
      </c>
      <c r="L219" s="59" t="str">
        <f t="shared" si="15"/>
        <v>N/A</v>
      </c>
    </row>
    <row r="220" spans="1:12" x14ac:dyDescent="0.25">
      <c r="A220" s="60">
        <v>221301</v>
      </c>
      <c r="B220" t="s">
        <v>1651</v>
      </c>
      <c r="C220" s="44">
        <v>18</v>
      </c>
      <c r="D220" s="45">
        <v>13</v>
      </c>
      <c r="E220" s="44">
        <v>10</v>
      </c>
      <c r="F220" s="45">
        <v>13</v>
      </c>
      <c r="G220" s="44">
        <v>18</v>
      </c>
      <c r="H220" s="45">
        <v>6.5</v>
      </c>
      <c r="I220" s="52">
        <f t="shared" si="12"/>
        <v>1</v>
      </c>
      <c r="J220" s="53">
        <f t="shared" si="13"/>
        <v>0.76923076923076927</v>
      </c>
      <c r="K220" s="53">
        <f t="shared" si="14"/>
        <v>1</v>
      </c>
      <c r="L220" s="59">
        <f t="shared" si="15"/>
        <v>0.92307692307692302</v>
      </c>
    </row>
    <row r="221" spans="1:12" x14ac:dyDescent="0.25">
      <c r="A221" s="60">
        <v>221401</v>
      </c>
      <c r="B221" t="s">
        <v>1652</v>
      </c>
      <c r="C221" s="44">
        <v>36</v>
      </c>
      <c r="D221" s="45">
        <v>24</v>
      </c>
      <c r="E221" s="44">
        <v>36</v>
      </c>
      <c r="F221" s="45">
        <v>25</v>
      </c>
      <c r="G221" s="44">
        <v>12.5</v>
      </c>
      <c r="H221" s="45">
        <v>12.5</v>
      </c>
      <c r="I221" s="52">
        <f t="shared" si="12"/>
        <v>1</v>
      </c>
      <c r="J221" s="53">
        <f t="shared" si="13"/>
        <v>1</v>
      </c>
      <c r="K221" s="53">
        <f t="shared" si="14"/>
        <v>1</v>
      </c>
      <c r="L221" s="59">
        <f t="shared" si="15"/>
        <v>1</v>
      </c>
    </row>
    <row r="222" spans="1:12" x14ac:dyDescent="0.25">
      <c r="A222" s="60">
        <v>222000</v>
      </c>
      <c r="B222" t="s">
        <v>1653</v>
      </c>
      <c r="C222" s="44">
        <v>134</v>
      </c>
      <c r="D222" s="45">
        <v>134</v>
      </c>
      <c r="E222" s="44">
        <v>134</v>
      </c>
      <c r="F222" s="45">
        <v>134</v>
      </c>
      <c r="G222" s="44">
        <v>52</v>
      </c>
      <c r="H222" s="45">
        <v>67</v>
      </c>
      <c r="I222" s="52">
        <f t="shared" si="12"/>
        <v>1</v>
      </c>
      <c r="J222" s="53">
        <f t="shared" si="13"/>
        <v>1</v>
      </c>
      <c r="K222" s="53">
        <f t="shared" si="14"/>
        <v>0.77611940298507465</v>
      </c>
      <c r="L222" s="59">
        <f t="shared" si="15"/>
        <v>0.92537313432835822</v>
      </c>
    </row>
    <row r="223" spans="1:12" x14ac:dyDescent="0.25">
      <c r="A223" s="60">
        <v>222201</v>
      </c>
      <c r="B223" t="s">
        <v>1654</v>
      </c>
      <c r="C223" s="44">
        <v>105</v>
      </c>
      <c r="D223" s="45">
        <v>79</v>
      </c>
      <c r="E223" s="44">
        <v>105</v>
      </c>
      <c r="F223" s="45">
        <v>79</v>
      </c>
      <c r="G223" s="44">
        <v>51</v>
      </c>
      <c r="H223" s="45">
        <v>39.5</v>
      </c>
      <c r="I223" s="52">
        <f t="shared" si="12"/>
        <v>1</v>
      </c>
      <c r="J223" s="53">
        <f t="shared" si="13"/>
        <v>1</v>
      </c>
      <c r="K223" s="53">
        <f t="shared" si="14"/>
        <v>1</v>
      </c>
      <c r="L223" s="59">
        <f t="shared" si="15"/>
        <v>1</v>
      </c>
    </row>
    <row r="224" spans="1:12" x14ac:dyDescent="0.25">
      <c r="A224" s="60">
        <v>230201</v>
      </c>
      <c r="B224" t="s">
        <v>1655</v>
      </c>
      <c r="C224" s="44">
        <v>27</v>
      </c>
      <c r="D224" s="45">
        <v>23</v>
      </c>
      <c r="E224" s="44">
        <v>36</v>
      </c>
      <c r="F224" s="45">
        <v>23</v>
      </c>
      <c r="G224" s="44">
        <v>10</v>
      </c>
      <c r="H224" s="45">
        <v>11.5</v>
      </c>
      <c r="I224" s="52">
        <f t="shared" si="12"/>
        <v>1</v>
      </c>
      <c r="J224" s="53">
        <f t="shared" si="13"/>
        <v>1</v>
      </c>
      <c r="K224" s="53">
        <f t="shared" si="14"/>
        <v>0.86956521739130432</v>
      </c>
      <c r="L224" s="59">
        <f t="shared" si="15"/>
        <v>0.9565217391304347</v>
      </c>
    </row>
    <row r="225" spans="1:12" x14ac:dyDescent="0.25">
      <c r="A225" s="60">
        <v>230301</v>
      </c>
      <c r="B225" t="s">
        <v>1656</v>
      </c>
      <c r="C225" s="44">
        <v>27</v>
      </c>
      <c r="D225" s="45">
        <v>19</v>
      </c>
      <c r="E225" s="44">
        <v>22</v>
      </c>
      <c r="F225" s="45">
        <v>19</v>
      </c>
      <c r="G225" s="44">
        <v>8.5</v>
      </c>
      <c r="H225" s="45">
        <v>9.5</v>
      </c>
      <c r="I225" s="52">
        <f t="shared" si="12"/>
        <v>1</v>
      </c>
      <c r="J225" s="53">
        <f t="shared" si="13"/>
        <v>1</v>
      </c>
      <c r="K225" s="53">
        <f t="shared" si="14"/>
        <v>0.89473684210526316</v>
      </c>
      <c r="L225" s="59">
        <f t="shared" si="15"/>
        <v>0.96491228070175439</v>
      </c>
    </row>
    <row r="226" spans="1:12" x14ac:dyDescent="0.25">
      <c r="A226" s="60">
        <v>230901</v>
      </c>
      <c r="B226" t="s">
        <v>1657</v>
      </c>
      <c r="C226" s="44">
        <v>35</v>
      </c>
      <c r="D226" s="45">
        <v>35</v>
      </c>
      <c r="E226" s="44">
        <v>36</v>
      </c>
      <c r="F226" s="45">
        <v>36</v>
      </c>
      <c r="G226" s="44">
        <v>18.5</v>
      </c>
      <c r="H226" s="45">
        <v>18</v>
      </c>
      <c r="I226" s="52">
        <f t="shared" si="12"/>
        <v>1</v>
      </c>
      <c r="J226" s="53">
        <f t="shared" si="13"/>
        <v>1</v>
      </c>
      <c r="K226" s="53">
        <f t="shared" si="14"/>
        <v>1</v>
      </c>
      <c r="L226" s="59">
        <f t="shared" si="15"/>
        <v>1</v>
      </c>
    </row>
    <row r="227" spans="1:12" x14ac:dyDescent="0.25">
      <c r="A227" s="60">
        <v>231101</v>
      </c>
      <c r="B227" t="s">
        <v>1658</v>
      </c>
      <c r="C227" s="44">
        <v>36</v>
      </c>
      <c r="D227" s="45">
        <v>22</v>
      </c>
      <c r="E227" s="44">
        <v>40</v>
      </c>
      <c r="F227" s="45">
        <v>22</v>
      </c>
      <c r="G227" s="44">
        <v>17.5</v>
      </c>
      <c r="H227" s="45">
        <v>11</v>
      </c>
      <c r="I227" s="52">
        <f t="shared" si="12"/>
        <v>1</v>
      </c>
      <c r="J227" s="53">
        <f t="shared" si="13"/>
        <v>1</v>
      </c>
      <c r="K227" s="53">
        <f t="shared" si="14"/>
        <v>1</v>
      </c>
      <c r="L227" s="59">
        <f t="shared" si="15"/>
        <v>1</v>
      </c>
    </row>
    <row r="228" spans="1:12" hidden="1" x14ac:dyDescent="0.25">
      <c r="A228" s="60">
        <v>231301</v>
      </c>
      <c r="B228" t="s">
        <v>1659</v>
      </c>
      <c r="C228" s="44">
        <v>0</v>
      </c>
      <c r="D228" s="45">
        <v>0</v>
      </c>
      <c r="E228" s="44">
        <v>0</v>
      </c>
      <c r="F228" s="45">
        <v>0</v>
      </c>
      <c r="G228" s="44">
        <v>0</v>
      </c>
      <c r="H228" s="45">
        <v>0</v>
      </c>
      <c r="I228" s="52" t="str">
        <f t="shared" si="12"/>
        <v>N/A</v>
      </c>
      <c r="J228" s="53" t="str">
        <f t="shared" si="13"/>
        <v>N/A</v>
      </c>
      <c r="K228" s="53" t="str">
        <f t="shared" si="14"/>
        <v>N/A</v>
      </c>
      <c r="L228" s="59" t="str">
        <f t="shared" si="15"/>
        <v>N/A</v>
      </c>
    </row>
    <row r="229" spans="1:12" hidden="1" x14ac:dyDescent="0.25">
      <c r="A229" s="60">
        <v>240101</v>
      </c>
      <c r="B229" t="s">
        <v>1660</v>
      </c>
      <c r="C229" s="44">
        <v>0</v>
      </c>
      <c r="D229" s="45">
        <v>0</v>
      </c>
      <c r="E229" s="44">
        <v>0</v>
      </c>
      <c r="F229" s="45">
        <v>0</v>
      </c>
      <c r="G229" s="44">
        <v>0</v>
      </c>
      <c r="H229" s="45">
        <v>0</v>
      </c>
      <c r="I229" s="52" t="str">
        <f t="shared" si="12"/>
        <v>N/A</v>
      </c>
      <c r="J229" s="53" t="str">
        <f t="shared" si="13"/>
        <v>N/A</v>
      </c>
      <c r="K229" s="53" t="str">
        <f t="shared" si="14"/>
        <v>N/A</v>
      </c>
      <c r="L229" s="59" t="str">
        <f t="shared" si="15"/>
        <v>N/A</v>
      </c>
    </row>
    <row r="230" spans="1:12" x14ac:dyDescent="0.25">
      <c r="A230" s="60">
        <v>240201</v>
      </c>
      <c r="B230" t="s">
        <v>1661</v>
      </c>
      <c r="C230" s="44">
        <v>45</v>
      </c>
      <c r="D230" s="45">
        <v>17</v>
      </c>
      <c r="E230" s="44">
        <v>47</v>
      </c>
      <c r="F230" s="45">
        <v>18</v>
      </c>
      <c r="G230" s="44">
        <v>16</v>
      </c>
      <c r="H230" s="45">
        <v>9</v>
      </c>
      <c r="I230" s="52">
        <f t="shared" si="12"/>
        <v>1</v>
      </c>
      <c r="J230" s="53">
        <f t="shared" si="13"/>
        <v>1</v>
      </c>
      <c r="K230" s="53">
        <f t="shared" si="14"/>
        <v>1</v>
      </c>
      <c r="L230" s="59">
        <f t="shared" si="15"/>
        <v>1</v>
      </c>
    </row>
    <row r="231" spans="1:12" hidden="1" x14ac:dyDescent="0.25">
      <c r="A231" s="60">
        <v>240401</v>
      </c>
      <c r="B231" t="s">
        <v>1662</v>
      </c>
      <c r="C231" s="44">
        <v>0</v>
      </c>
      <c r="D231" s="45">
        <v>0</v>
      </c>
      <c r="E231" s="44">
        <v>0</v>
      </c>
      <c r="F231" s="45">
        <v>0</v>
      </c>
      <c r="G231" s="44">
        <v>0</v>
      </c>
      <c r="H231" s="45">
        <v>0</v>
      </c>
      <c r="I231" s="52" t="str">
        <f t="shared" si="12"/>
        <v>N/A</v>
      </c>
      <c r="J231" s="53" t="str">
        <f t="shared" si="13"/>
        <v>N/A</v>
      </c>
      <c r="K231" s="53" t="str">
        <f t="shared" si="14"/>
        <v>N/A</v>
      </c>
      <c r="L231" s="59" t="str">
        <f t="shared" si="15"/>
        <v>N/A</v>
      </c>
    </row>
    <row r="232" spans="1:12" x14ac:dyDescent="0.25">
      <c r="A232" s="60">
        <v>240801</v>
      </c>
      <c r="B232" t="s">
        <v>1663</v>
      </c>
      <c r="C232" s="44">
        <v>38</v>
      </c>
      <c r="D232" s="45">
        <v>35</v>
      </c>
      <c r="E232" s="44">
        <v>38</v>
      </c>
      <c r="F232" s="45">
        <v>35</v>
      </c>
      <c r="G232" s="44">
        <v>19</v>
      </c>
      <c r="H232" s="45">
        <v>17.5</v>
      </c>
      <c r="I232" s="52">
        <f t="shared" si="12"/>
        <v>1</v>
      </c>
      <c r="J232" s="53">
        <f t="shared" si="13"/>
        <v>1</v>
      </c>
      <c r="K232" s="53">
        <f t="shared" si="14"/>
        <v>1</v>
      </c>
      <c r="L232" s="59">
        <f t="shared" si="15"/>
        <v>1</v>
      </c>
    </row>
    <row r="233" spans="1:12" hidden="1" x14ac:dyDescent="0.25">
      <c r="A233" s="60">
        <v>240901</v>
      </c>
      <c r="B233" t="s">
        <v>1664</v>
      </c>
      <c r="C233" s="44">
        <v>0</v>
      </c>
      <c r="D233" s="45">
        <v>0</v>
      </c>
      <c r="E233" s="44">
        <v>0</v>
      </c>
      <c r="F233" s="45">
        <v>0</v>
      </c>
      <c r="G233" s="44">
        <v>0</v>
      </c>
      <c r="H233" s="45">
        <v>0</v>
      </c>
      <c r="I233" s="52" t="str">
        <f t="shared" si="12"/>
        <v>N/A</v>
      </c>
      <c r="J233" s="53" t="str">
        <f t="shared" si="13"/>
        <v>N/A</v>
      </c>
      <c r="K233" s="53" t="str">
        <f t="shared" si="14"/>
        <v>N/A</v>
      </c>
      <c r="L233" s="59" t="str">
        <f t="shared" si="15"/>
        <v>N/A</v>
      </c>
    </row>
    <row r="234" spans="1:12" x14ac:dyDescent="0.25">
      <c r="A234" s="60">
        <v>241001</v>
      </c>
      <c r="B234" t="s">
        <v>1665</v>
      </c>
      <c r="C234" s="44">
        <v>74</v>
      </c>
      <c r="D234" s="45">
        <v>59</v>
      </c>
      <c r="E234" s="44">
        <v>83</v>
      </c>
      <c r="F234" s="45">
        <v>58</v>
      </c>
      <c r="G234" s="44">
        <v>77</v>
      </c>
      <c r="H234" s="45">
        <v>54</v>
      </c>
      <c r="I234" s="52">
        <f t="shared" si="12"/>
        <v>1</v>
      </c>
      <c r="J234" s="53">
        <f t="shared" si="13"/>
        <v>1</v>
      </c>
      <c r="K234" s="53">
        <f t="shared" si="14"/>
        <v>1</v>
      </c>
      <c r="L234" s="59">
        <f t="shared" si="15"/>
        <v>1</v>
      </c>
    </row>
    <row r="235" spans="1:12" x14ac:dyDescent="0.25">
      <c r="A235" s="60">
        <v>241101</v>
      </c>
      <c r="B235" t="s">
        <v>1666</v>
      </c>
      <c r="C235" s="44">
        <v>29</v>
      </c>
      <c r="D235" s="45">
        <v>22</v>
      </c>
      <c r="E235" s="44">
        <v>38</v>
      </c>
      <c r="F235" s="45">
        <v>22</v>
      </c>
      <c r="G235" s="44">
        <v>19</v>
      </c>
      <c r="H235" s="45">
        <v>11</v>
      </c>
      <c r="I235" s="52">
        <f t="shared" si="12"/>
        <v>1</v>
      </c>
      <c r="J235" s="53">
        <f t="shared" si="13"/>
        <v>1</v>
      </c>
      <c r="K235" s="53">
        <f t="shared" si="14"/>
        <v>1</v>
      </c>
      <c r="L235" s="59">
        <f t="shared" si="15"/>
        <v>1</v>
      </c>
    </row>
    <row r="236" spans="1:12" hidden="1" x14ac:dyDescent="0.25">
      <c r="A236" s="60">
        <v>241701</v>
      </c>
      <c r="B236" t="s">
        <v>1667</v>
      </c>
      <c r="C236" s="44">
        <v>0</v>
      </c>
      <c r="D236" s="45">
        <v>0</v>
      </c>
      <c r="E236" s="44">
        <v>0</v>
      </c>
      <c r="F236" s="45">
        <v>0</v>
      </c>
      <c r="G236" s="44">
        <v>0</v>
      </c>
      <c r="H236" s="45">
        <v>0</v>
      </c>
      <c r="I236" s="52" t="str">
        <f t="shared" si="12"/>
        <v>N/A</v>
      </c>
      <c r="J236" s="53" t="str">
        <f t="shared" si="13"/>
        <v>N/A</v>
      </c>
      <c r="K236" s="53" t="str">
        <f t="shared" si="14"/>
        <v>N/A</v>
      </c>
      <c r="L236" s="59" t="str">
        <f t="shared" si="15"/>
        <v>N/A</v>
      </c>
    </row>
    <row r="237" spans="1:12" x14ac:dyDescent="0.25">
      <c r="A237" s="60">
        <v>250109</v>
      </c>
      <c r="B237" t="s">
        <v>1668</v>
      </c>
      <c r="C237" s="44">
        <v>18</v>
      </c>
      <c r="D237" s="45">
        <v>6</v>
      </c>
      <c r="E237" s="44">
        <v>19</v>
      </c>
      <c r="F237" s="45">
        <v>6</v>
      </c>
      <c r="G237" s="44">
        <v>6.5</v>
      </c>
      <c r="H237" s="45">
        <v>3</v>
      </c>
      <c r="I237" s="52">
        <f t="shared" si="12"/>
        <v>1</v>
      </c>
      <c r="J237" s="53">
        <f t="shared" si="13"/>
        <v>1</v>
      </c>
      <c r="K237" s="53">
        <f t="shared" si="14"/>
        <v>1</v>
      </c>
      <c r="L237" s="59">
        <f t="shared" si="15"/>
        <v>1</v>
      </c>
    </row>
    <row r="238" spans="1:12" hidden="1" x14ac:dyDescent="0.25">
      <c r="A238" s="60">
        <v>250201</v>
      </c>
      <c r="B238" t="s">
        <v>1669</v>
      </c>
      <c r="C238" s="44">
        <v>0</v>
      </c>
      <c r="D238" s="45">
        <v>0</v>
      </c>
      <c r="E238" s="44">
        <v>0</v>
      </c>
      <c r="F238" s="45">
        <v>0</v>
      </c>
      <c r="G238" s="44">
        <v>0</v>
      </c>
      <c r="H238" s="45">
        <v>0</v>
      </c>
      <c r="I238" s="52" t="str">
        <f t="shared" si="12"/>
        <v>N/A</v>
      </c>
      <c r="J238" s="53" t="str">
        <f t="shared" si="13"/>
        <v>N/A</v>
      </c>
      <c r="K238" s="53" t="str">
        <f t="shared" si="14"/>
        <v>N/A</v>
      </c>
      <c r="L238" s="59" t="str">
        <f t="shared" si="15"/>
        <v>N/A</v>
      </c>
    </row>
    <row r="239" spans="1:12" hidden="1" x14ac:dyDescent="0.25">
      <c r="A239" s="60">
        <v>250301</v>
      </c>
      <c r="B239" t="s">
        <v>1670</v>
      </c>
      <c r="C239" s="44">
        <v>0</v>
      </c>
      <c r="D239" s="45">
        <v>0</v>
      </c>
      <c r="E239" s="44">
        <v>0</v>
      </c>
      <c r="F239" s="45">
        <v>0</v>
      </c>
      <c r="G239" s="44">
        <v>0</v>
      </c>
      <c r="H239" s="45">
        <v>0</v>
      </c>
      <c r="I239" s="52" t="str">
        <f t="shared" si="12"/>
        <v>N/A</v>
      </c>
      <c r="J239" s="53" t="str">
        <f t="shared" si="13"/>
        <v>N/A</v>
      </c>
      <c r="K239" s="53" t="str">
        <f t="shared" si="14"/>
        <v>N/A</v>
      </c>
      <c r="L239" s="59" t="str">
        <f t="shared" si="15"/>
        <v>N/A</v>
      </c>
    </row>
    <row r="240" spans="1:12" x14ac:dyDescent="0.25">
      <c r="A240" s="60">
        <v>250401</v>
      </c>
      <c r="B240" t="s">
        <v>1671</v>
      </c>
      <c r="C240" s="44">
        <v>22</v>
      </c>
      <c r="D240" s="45">
        <v>22</v>
      </c>
      <c r="E240" s="44">
        <v>22</v>
      </c>
      <c r="F240" s="45">
        <v>22</v>
      </c>
      <c r="G240" s="44">
        <v>11</v>
      </c>
      <c r="H240" s="45">
        <v>11</v>
      </c>
      <c r="I240" s="52">
        <f t="shared" si="12"/>
        <v>1</v>
      </c>
      <c r="J240" s="53">
        <f t="shared" si="13"/>
        <v>1</v>
      </c>
      <c r="K240" s="53">
        <f t="shared" si="14"/>
        <v>1</v>
      </c>
      <c r="L240" s="59">
        <f t="shared" si="15"/>
        <v>1</v>
      </c>
    </row>
    <row r="241" spans="1:12" x14ac:dyDescent="0.25">
      <c r="A241" s="60">
        <v>250701</v>
      </c>
      <c r="B241" t="s">
        <v>1672</v>
      </c>
      <c r="C241" s="44">
        <v>25</v>
      </c>
      <c r="D241" s="45">
        <v>25</v>
      </c>
      <c r="E241" s="44">
        <v>25</v>
      </c>
      <c r="F241" s="45">
        <v>25</v>
      </c>
      <c r="G241" s="44">
        <v>12.5</v>
      </c>
      <c r="H241" s="45">
        <v>12.5</v>
      </c>
      <c r="I241" s="52">
        <f t="shared" si="12"/>
        <v>1</v>
      </c>
      <c r="J241" s="53">
        <f t="shared" si="13"/>
        <v>1</v>
      </c>
      <c r="K241" s="53">
        <f t="shared" si="14"/>
        <v>1</v>
      </c>
      <c r="L241" s="59">
        <f t="shared" si="15"/>
        <v>1</v>
      </c>
    </row>
    <row r="242" spans="1:12" x14ac:dyDescent="0.25">
      <c r="A242" s="60">
        <v>250901</v>
      </c>
      <c r="B242" t="s">
        <v>1673</v>
      </c>
      <c r="C242" s="44">
        <v>18</v>
      </c>
      <c r="D242" s="45">
        <v>16</v>
      </c>
      <c r="E242" s="44">
        <v>18</v>
      </c>
      <c r="F242" s="45">
        <v>16</v>
      </c>
      <c r="G242" s="44">
        <v>9</v>
      </c>
      <c r="H242" s="45">
        <v>8</v>
      </c>
      <c r="I242" s="52">
        <f t="shared" si="12"/>
        <v>1</v>
      </c>
      <c r="J242" s="53">
        <f t="shared" si="13"/>
        <v>1</v>
      </c>
      <c r="K242" s="53">
        <f t="shared" si="14"/>
        <v>1</v>
      </c>
      <c r="L242" s="59">
        <f t="shared" si="15"/>
        <v>1</v>
      </c>
    </row>
    <row r="243" spans="1:12" x14ac:dyDescent="0.25">
      <c r="A243" s="60">
        <v>251101</v>
      </c>
      <c r="B243" t="s">
        <v>1674</v>
      </c>
      <c r="C243" s="44">
        <v>18</v>
      </c>
      <c r="D243" s="45">
        <v>19</v>
      </c>
      <c r="E243" s="44">
        <v>30</v>
      </c>
      <c r="F243" s="45">
        <v>19</v>
      </c>
      <c r="G243" s="44">
        <v>12</v>
      </c>
      <c r="H243" s="45">
        <v>9.5</v>
      </c>
      <c r="I243" s="52">
        <f t="shared" si="12"/>
        <v>0.94736842105263153</v>
      </c>
      <c r="J243" s="53">
        <f t="shared" si="13"/>
        <v>1</v>
      </c>
      <c r="K243" s="53">
        <f t="shared" si="14"/>
        <v>1</v>
      </c>
      <c r="L243" s="59">
        <f t="shared" si="15"/>
        <v>0.98245614035087714</v>
      </c>
    </row>
    <row r="244" spans="1:12" x14ac:dyDescent="0.25">
      <c r="A244" s="60">
        <v>251400</v>
      </c>
      <c r="B244" t="s">
        <v>1675</v>
      </c>
      <c r="C244" s="44">
        <v>72</v>
      </c>
      <c r="D244" s="45">
        <v>72</v>
      </c>
      <c r="E244" s="44">
        <v>72</v>
      </c>
      <c r="F244" s="45">
        <v>72</v>
      </c>
      <c r="G244" s="44">
        <v>23</v>
      </c>
      <c r="H244" s="45">
        <v>36</v>
      </c>
      <c r="I244" s="52">
        <f t="shared" si="12"/>
        <v>1</v>
      </c>
      <c r="J244" s="53">
        <f t="shared" si="13"/>
        <v>1</v>
      </c>
      <c r="K244" s="53">
        <f t="shared" si="14"/>
        <v>0.63888888888888884</v>
      </c>
      <c r="L244" s="59">
        <f t="shared" si="15"/>
        <v>0.87962962962962965</v>
      </c>
    </row>
    <row r="245" spans="1:12" x14ac:dyDescent="0.25">
      <c r="A245" s="60">
        <v>251501</v>
      </c>
      <c r="B245" t="s">
        <v>59</v>
      </c>
      <c r="C245" s="44">
        <v>16</v>
      </c>
      <c r="D245" s="45">
        <v>16</v>
      </c>
      <c r="E245" s="44">
        <v>16</v>
      </c>
      <c r="F245" s="45">
        <v>16</v>
      </c>
      <c r="G245" s="44">
        <v>8.5</v>
      </c>
      <c r="H245" s="45">
        <v>8</v>
      </c>
      <c r="I245" s="52">
        <f t="shared" si="12"/>
        <v>1</v>
      </c>
      <c r="J245" s="53">
        <f t="shared" si="13"/>
        <v>1</v>
      </c>
      <c r="K245" s="53">
        <f t="shared" si="14"/>
        <v>1</v>
      </c>
      <c r="L245" s="59">
        <f t="shared" si="15"/>
        <v>1</v>
      </c>
    </row>
    <row r="246" spans="1:12" hidden="1" x14ac:dyDescent="0.25">
      <c r="A246" s="60">
        <v>251601</v>
      </c>
      <c r="B246" t="s">
        <v>1676</v>
      </c>
      <c r="C246" s="44">
        <v>0</v>
      </c>
      <c r="D246" s="45">
        <v>0</v>
      </c>
      <c r="E246" s="44">
        <v>0</v>
      </c>
      <c r="F246" s="45">
        <v>0</v>
      </c>
      <c r="G246" s="44">
        <v>0</v>
      </c>
      <c r="H246" s="45">
        <v>0</v>
      </c>
      <c r="I246" s="52" t="str">
        <f t="shared" si="12"/>
        <v>N/A</v>
      </c>
      <c r="J246" s="53" t="str">
        <f t="shared" si="13"/>
        <v>N/A</v>
      </c>
      <c r="K246" s="53" t="str">
        <f t="shared" si="14"/>
        <v>N/A</v>
      </c>
      <c r="L246" s="59" t="str">
        <f t="shared" si="15"/>
        <v>N/A</v>
      </c>
    </row>
    <row r="247" spans="1:12" hidden="1" x14ac:dyDescent="0.25">
      <c r="A247" s="60">
        <v>260101</v>
      </c>
      <c r="B247" t="s">
        <v>1677</v>
      </c>
      <c r="C247" s="44">
        <v>0</v>
      </c>
      <c r="D247" s="45">
        <v>0</v>
      </c>
      <c r="E247" s="44">
        <v>0</v>
      </c>
      <c r="F247" s="45">
        <v>0</v>
      </c>
      <c r="G247" s="44">
        <v>0</v>
      </c>
      <c r="H247" s="45">
        <v>0</v>
      </c>
      <c r="I247" s="52" t="str">
        <f t="shared" si="12"/>
        <v>N/A</v>
      </c>
      <c r="J247" s="53" t="str">
        <f t="shared" si="13"/>
        <v>N/A</v>
      </c>
      <c r="K247" s="53" t="str">
        <f t="shared" si="14"/>
        <v>N/A</v>
      </c>
      <c r="L247" s="59" t="str">
        <f t="shared" si="15"/>
        <v>N/A</v>
      </c>
    </row>
    <row r="248" spans="1:12" hidden="1" x14ac:dyDescent="0.25">
      <c r="A248" s="60">
        <v>260401</v>
      </c>
      <c r="B248" t="s">
        <v>1678</v>
      </c>
      <c r="C248" s="44">
        <v>0</v>
      </c>
      <c r="D248" s="45">
        <v>0</v>
      </c>
      <c r="E248" s="44">
        <v>0</v>
      </c>
      <c r="F248" s="45">
        <v>0</v>
      </c>
      <c r="G248" s="44">
        <v>0</v>
      </c>
      <c r="H248" s="45">
        <v>0</v>
      </c>
      <c r="I248" s="52" t="str">
        <f t="shared" si="12"/>
        <v>N/A</v>
      </c>
      <c r="J248" s="53" t="str">
        <f t="shared" si="13"/>
        <v>N/A</v>
      </c>
      <c r="K248" s="53" t="str">
        <f t="shared" si="14"/>
        <v>N/A</v>
      </c>
      <c r="L248" s="59" t="str">
        <f t="shared" si="15"/>
        <v>N/A</v>
      </c>
    </row>
    <row r="249" spans="1:12" x14ac:dyDescent="0.25">
      <c r="A249" s="60">
        <v>260501</v>
      </c>
      <c r="B249" t="s">
        <v>1679</v>
      </c>
      <c r="C249" s="44">
        <v>405</v>
      </c>
      <c r="D249" s="45">
        <v>405</v>
      </c>
      <c r="E249" s="44">
        <v>405</v>
      </c>
      <c r="F249" s="45">
        <v>410</v>
      </c>
      <c r="G249" s="44">
        <v>200</v>
      </c>
      <c r="H249" s="45">
        <v>205</v>
      </c>
      <c r="I249" s="52">
        <f t="shared" si="12"/>
        <v>1</v>
      </c>
      <c r="J249" s="53">
        <f t="shared" si="13"/>
        <v>0.98780487804878048</v>
      </c>
      <c r="K249" s="53">
        <f t="shared" si="14"/>
        <v>0.97560975609756095</v>
      </c>
      <c r="L249" s="59">
        <f t="shared" si="15"/>
        <v>0.98780487804878048</v>
      </c>
    </row>
    <row r="250" spans="1:12" x14ac:dyDescent="0.25">
      <c r="A250" s="60">
        <v>260801</v>
      </c>
      <c r="B250" t="s">
        <v>1680</v>
      </c>
      <c r="C250" s="44">
        <v>114</v>
      </c>
      <c r="D250" s="45">
        <v>78</v>
      </c>
      <c r="E250" s="44">
        <v>120</v>
      </c>
      <c r="F250" s="45">
        <v>78</v>
      </c>
      <c r="G250" s="44">
        <v>55</v>
      </c>
      <c r="H250" s="45">
        <v>39</v>
      </c>
      <c r="I250" s="52">
        <f t="shared" si="12"/>
        <v>1</v>
      </c>
      <c r="J250" s="53">
        <f t="shared" si="13"/>
        <v>1</v>
      </c>
      <c r="K250" s="53">
        <f t="shared" si="14"/>
        <v>1</v>
      </c>
      <c r="L250" s="59">
        <f t="shared" si="15"/>
        <v>1</v>
      </c>
    </row>
    <row r="251" spans="1:12" hidden="1" x14ac:dyDescent="0.25">
      <c r="A251" s="60">
        <v>260803</v>
      </c>
      <c r="B251" t="s">
        <v>1681</v>
      </c>
      <c r="C251" s="44">
        <v>0</v>
      </c>
      <c r="D251" s="45">
        <v>0</v>
      </c>
      <c r="E251" s="44">
        <v>0</v>
      </c>
      <c r="F251" s="45">
        <v>0</v>
      </c>
      <c r="G251" s="44">
        <v>0</v>
      </c>
      <c r="H251" s="45">
        <v>0</v>
      </c>
      <c r="I251" s="52" t="str">
        <f t="shared" si="12"/>
        <v>N/A</v>
      </c>
      <c r="J251" s="53" t="str">
        <f t="shared" si="13"/>
        <v>N/A</v>
      </c>
      <c r="K251" s="53" t="str">
        <f t="shared" si="14"/>
        <v>N/A</v>
      </c>
      <c r="L251" s="59" t="str">
        <f t="shared" si="15"/>
        <v>N/A</v>
      </c>
    </row>
    <row r="252" spans="1:12" x14ac:dyDescent="0.25">
      <c r="A252" s="60">
        <v>260901</v>
      </c>
      <c r="B252" t="s">
        <v>1682</v>
      </c>
      <c r="C252" s="44">
        <v>28</v>
      </c>
      <c r="D252" s="45">
        <v>28</v>
      </c>
      <c r="E252" s="44">
        <v>28</v>
      </c>
      <c r="F252" s="45">
        <v>28</v>
      </c>
      <c r="G252" s="44">
        <v>14</v>
      </c>
      <c r="H252" s="45">
        <v>14</v>
      </c>
      <c r="I252" s="52">
        <f t="shared" si="12"/>
        <v>1</v>
      </c>
      <c r="J252" s="53">
        <f t="shared" si="13"/>
        <v>1</v>
      </c>
      <c r="K252" s="53">
        <f t="shared" si="14"/>
        <v>1</v>
      </c>
      <c r="L252" s="59">
        <f t="shared" si="15"/>
        <v>1</v>
      </c>
    </row>
    <row r="253" spans="1:12" hidden="1" x14ac:dyDescent="0.25">
      <c r="A253" s="60">
        <v>261001</v>
      </c>
      <c r="B253" t="s">
        <v>1683</v>
      </c>
      <c r="C253" s="44">
        <v>0</v>
      </c>
      <c r="D253" s="45">
        <v>0</v>
      </c>
      <c r="E253" s="44">
        <v>0</v>
      </c>
      <c r="F253" s="45">
        <v>0</v>
      </c>
      <c r="G253" s="44">
        <v>0</v>
      </c>
      <c r="H253" s="45">
        <v>0</v>
      </c>
      <c r="I253" s="52" t="str">
        <f t="shared" si="12"/>
        <v>N/A</v>
      </c>
      <c r="J253" s="53" t="str">
        <f t="shared" si="13"/>
        <v>N/A</v>
      </c>
      <c r="K253" s="53" t="str">
        <f t="shared" si="14"/>
        <v>N/A</v>
      </c>
      <c r="L253" s="59" t="str">
        <f t="shared" si="15"/>
        <v>N/A</v>
      </c>
    </row>
    <row r="254" spans="1:12" x14ac:dyDescent="0.25">
      <c r="A254" s="60">
        <v>261101</v>
      </c>
      <c r="B254" t="s">
        <v>1684</v>
      </c>
      <c r="C254" s="44">
        <v>98</v>
      </c>
      <c r="D254" s="45">
        <v>98</v>
      </c>
      <c r="E254" s="44">
        <v>98</v>
      </c>
      <c r="F254" s="45">
        <v>98</v>
      </c>
      <c r="G254" s="44">
        <v>55</v>
      </c>
      <c r="H254" s="45">
        <v>49</v>
      </c>
      <c r="I254" s="52">
        <f t="shared" si="12"/>
        <v>1</v>
      </c>
      <c r="J254" s="53">
        <f t="shared" si="13"/>
        <v>1</v>
      </c>
      <c r="K254" s="53">
        <f t="shared" si="14"/>
        <v>1</v>
      </c>
      <c r="L254" s="59">
        <f t="shared" si="15"/>
        <v>1</v>
      </c>
    </row>
    <row r="255" spans="1:12" hidden="1" x14ac:dyDescent="0.25">
      <c r="A255" s="60">
        <v>261201</v>
      </c>
      <c r="B255" t="s">
        <v>1685</v>
      </c>
      <c r="C255" s="44">
        <v>0</v>
      </c>
      <c r="D255" s="45">
        <v>0</v>
      </c>
      <c r="E255" s="44">
        <v>0</v>
      </c>
      <c r="F255" s="45">
        <v>0</v>
      </c>
      <c r="G255" s="44">
        <v>0</v>
      </c>
      <c r="H255" s="45">
        <v>0</v>
      </c>
      <c r="I255" s="52" t="str">
        <f t="shared" si="12"/>
        <v>N/A</v>
      </c>
      <c r="J255" s="53" t="str">
        <f t="shared" si="13"/>
        <v>N/A</v>
      </c>
      <c r="K255" s="53" t="str">
        <f t="shared" si="14"/>
        <v>N/A</v>
      </c>
      <c r="L255" s="59" t="str">
        <f t="shared" si="15"/>
        <v>N/A</v>
      </c>
    </row>
    <row r="256" spans="1:12" hidden="1" x14ac:dyDescent="0.25">
      <c r="A256" s="60">
        <v>261301</v>
      </c>
      <c r="B256" t="s">
        <v>1686</v>
      </c>
      <c r="C256" s="44">
        <v>0</v>
      </c>
      <c r="D256" s="45">
        <v>0</v>
      </c>
      <c r="E256" s="44">
        <v>0</v>
      </c>
      <c r="F256" s="45">
        <v>0</v>
      </c>
      <c r="G256" s="44">
        <v>0</v>
      </c>
      <c r="H256" s="45">
        <v>0</v>
      </c>
      <c r="I256" s="52" t="str">
        <f t="shared" si="12"/>
        <v>N/A</v>
      </c>
      <c r="J256" s="53" t="str">
        <f t="shared" si="13"/>
        <v>N/A</v>
      </c>
      <c r="K256" s="53" t="str">
        <f t="shared" si="14"/>
        <v>N/A</v>
      </c>
      <c r="L256" s="59" t="str">
        <f t="shared" si="15"/>
        <v>N/A</v>
      </c>
    </row>
    <row r="257" spans="1:12" x14ac:dyDescent="0.25">
      <c r="A257" s="60">
        <v>261313</v>
      </c>
      <c r="B257" t="s">
        <v>22</v>
      </c>
      <c r="C257" s="44">
        <v>72</v>
      </c>
      <c r="D257" s="45">
        <v>55</v>
      </c>
      <c r="E257" s="44">
        <v>72</v>
      </c>
      <c r="F257" s="45">
        <v>56</v>
      </c>
      <c r="G257" s="44">
        <v>29</v>
      </c>
      <c r="H257" s="45">
        <v>28</v>
      </c>
      <c r="I257" s="52">
        <f t="shared" si="12"/>
        <v>1</v>
      </c>
      <c r="J257" s="53">
        <f t="shared" si="13"/>
        <v>1</v>
      </c>
      <c r="K257" s="53">
        <f t="shared" si="14"/>
        <v>1</v>
      </c>
      <c r="L257" s="59">
        <f t="shared" si="15"/>
        <v>1</v>
      </c>
    </row>
    <row r="258" spans="1:12" hidden="1" x14ac:dyDescent="0.25">
      <c r="A258" s="60">
        <v>261401</v>
      </c>
      <c r="B258" t="s">
        <v>1687</v>
      </c>
      <c r="C258" s="44">
        <v>0</v>
      </c>
      <c r="D258" s="45">
        <v>0</v>
      </c>
      <c r="E258" s="44">
        <v>0</v>
      </c>
      <c r="F258" s="45">
        <v>0</v>
      </c>
      <c r="G258" s="44">
        <v>0</v>
      </c>
      <c r="H258" s="45">
        <v>0</v>
      </c>
      <c r="I258" s="52" t="str">
        <f t="shared" si="12"/>
        <v>N/A</v>
      </c>
      <c r="J258" s="53" t="str">
        <f t="shared" si="13"/>
        <v>N/A</v>
      </c>
      <c r="K258" s="53" t="str">
        <f t="shared" si="14"/>
        <v>N/A</v>
      </c>
      <c r="L258" s="59" t="str">
        <f t="shared" si="15"/>
        <v>N/A</v>
      </c>
    </row>
    <row r="259" spans="1:12" hidden="1" x14ac:dyDescent="0.25">
      <c r="A259" s="60">
        <v>261501</v>
      </c>
      <c r="B259" t="s">
        <v>1688</v>
      </c>
      <c r="C259" s="44">
        <v>0</v>
      </c>
      <c r="D259" s="45">
        <v>0</v>
      </c>
      <c r="E259" s="44">
        <v>0</v>
      </c>
      <c r="F259" s="45">
        <v>0</v>
      </c>
      <c r="G259" s="44">
        <v>0</v>
      </c>
      <c r="H259" s="45">
        <v>0</v>
      </c>
      <c r="I259" s="52" t="str">
        <f t="shared" si="12"/>
        <v>N/A</v>
      </c>
      <c r="J259" s="53" t="str">
        <f t="shared" si="13"/>
        <v>N/A</v>
      </c>
      <c r="K259" s="53" t="str">
        <f t="shared" si="14"/>
        <v>N/A</v>
      </c>
      <c r="L259" s="59" t="str">
        <f t="shared" si="15"/>
        <v>N/A</v>
      </c>
    </row>
    <row r="260" spans="1:12" x14ac:dyDescent="0.25">
      <c r="A260" s="60">
        <v>261600</v>
      </c>
      <c r="B260" t="s">
        <v>1689</v>
      </c>
      <c r="C260" s="44">
        <v>2107</v>
      </c>
      <c r="D260" s="45">
        <v>1922</v>
      </c>
      <c r="E260" s="44">
        <v>2196</v>
      </c>
      <c r="F260" s="45">
        <v>1925</v>
      </c>
      <c r="G260" s="44">
        <v>2045</v>
      </c>
      <c r="H260" s="45">
        <v>1714.5</v>
      </c>
      <c r="I260" s="52">
        <f t="shared" si="12"/>
        <v>1</v>
      </c>
      <c r="J260" s="53">
        <f t="shared" si="13"/>
        <v>1</v>
      </c>
      <c r="K260" s="53">
        <f t="shared" si="14"/>
        <v>1</v>
      </c>
      <c r="L260" s="59">
        <f t="shared" si="15"/>
        <v>1</v>
      </c>
    </row>
    <row r="261" spans="1:12" x14ac:dyDescent="0.25">
      <c r="A261" s="60">
        <v>261701</v>
      </c>
      <c r="B261" t="s">
        <v>1690</v>
      </c>
      <c r="C261" s="44">
        <v>216</v>
      </c>
      <c r="D261" s="45">
        <v>206</v>
      </c>
      <c r="E261" s="44">
        <v>216</v>
      </c>
      <c r="F261" s="45">
        <v>206</v>
      </c>
      <c r="G261" s="44">
        <v>108</v>
      </c>
      <c r="H261" s="45">
        <v>103</v>
      </c>
      <c r="I261" s="52">
        <f t="shared" ref="I261:I324" si="16">IFERROR(MIN(1,C261/D261),"N/A")</f>
        <v>1</v>
      </c>
      <c r="J261" s="53">
        <f t="shared" ref="J261:J324" si="17">IFERROR(MIN(1,E261/F261),"N/A")</f>
        <v>1</v>
      </c>
      <c r="K261" s="53">
        <f t="shared" si="14"/>
        <v>1</v>
      </c>
      <c r="L261" s="59">
        <f t="shared" si="15"/>
        <v>1</v>
      </c>
    </row>
    <row r="262" spans="1:12" x14ac:dyDescent="0.25">
      <c r="A262" s="60">
        <v>261801</v>
      </c>
      <c r="B262" t="s">
        <v>1691</v>
      </c>
      <c r="C262" s="44">
        <v>107</v>
      </c>
      <c r="D262" s="45">
        <v>103</v>
      </c>
      <c r="E262" s="44">
        <v>106</v>
      </c>
      <c r="F262" s="45">
        <v>105</v>
      </c>
      <c r="G262" s="44">
        <v>50.5</v>
      </c>
      <c r="H262" s="45">
        <v>52.5</v>
      </c>
      <c r="I262" s="52">
        <f t="shared" si="16"/>
        <v>1</v>
      </c>
      <c r="J262" s="53">
        <f t="shared" si="17"/>
        <v>1</v>
      </c>
      <c r="K262" s="53">
        <f t="shared" ref="K262:K325" si="18">IFERROR(MIN(1,G262/H262),"N/A")</f>
        <v>0.96190476190476193</v>
      </c>
      <c r="L262" s="59">
        <f t="shared" ref="L262:L325" si="19">IFERROR(AVERAGEIF(I262:K262,"&lt;&gt;N/A"),"N/A")</f>
        <v>0.98730158730158735</v>
      </c>
    </row>
    <row r="263" spans="1:12" x14ac:dyDescent="0.25">
      <c r="A263" s="60">
        <v>261901</v>
      </c>
      <c r="B263" t="s">
        <v>1692</v>
      </c>
      <c r="C263" s="44">
        <v>127</v>
      </c>
      <c r="D263" s="45">
        <v>127</v>
      </c>
      <c r="E263" s="44">
        <v>148</v>
      </c>
      <c r="F263" s="45">
        <v>127</v>
      </c>
      <c r="G263" s="44">
        <v>77</v>
      </c>
      <c r="H263" s="45">
        <v>63.5</v>
      </c>
      <c r="I263" s="52">
        <f t="shared" si="16"/>
        <v>1</v>
      </c>
      <c r="J263" s="53">
        <f t="shared" si="17"/>
        <v>1</v>
      </c>
      <c r="K263" s="53">
        <f t="shared" si="18"/>
        <v>1</v>
      </c>
      <c r="L263" s="59">
        <f t="shared" si="19"/>
        <v>1</v>
      </c>
    </row>
    <row r="264" spans="1:12" hidden="1" x14ac:dyDescent="0.25">
      <c r="A264" s="60">
        <v>262001</v>
      </c>
      <c r="B264" t="s">
        <v>1693</v>
      </c>
      <c r="C264" s="44">
        <v>0</v>
      </c>
      <c r="D264" s="45">
        <v>0</v>
      </c>
      <c r="E264" s="44">
        <v>0</v>
      </c>
      <c r="F264" s="45">
        <v>0</v>
      </c>
      <c r="G264" s="44">
        <v>0</v>
      </c>
      <c r="H264" s="45">
        <v>0</v>
      </c>
      <c r="I264" s="52" t="str">
        <f t="shared" si="16"/>
        <v>N/A</v>
      </c>
      <c r="J264" s="53" t="str">
        <f t="shared" si="17"/>
        <v>N/A</v>
      </c>
      <c r="K264" s="53" t="str">
        <f t="shared" si="18"/>
        <v>N/A</v>
      </c>
      <c r="L264" s="59" t="str">
        <f t="shared" si="19"/>
        <v>N/A</v>
      </c>
    </row>
    <row r="265" spans="1:12" x14ac:dyDescent="0.25">
      <c r="A265" s="60">
        <v>270100</v>
      </c>
      <c r="B265" t="s">
        <v>1694</v>
      </c>
      <c r="C265" s="44">
        <v>140</v>
      </c>
      <c r="D265" s="45">
        <v>90</v>
      </c>
      <c r="E265" s="44">
        <v>122</v>
      </c>
      <c r="F265" s="45">
        <v>84</v>
      </c>
      <c r="G265" s="44">
        <v>53</v>
      </c>
      <c r="H265" s="45">
        <v>42</v>
      </c>
      <c r="I265" s="52">
        <f t="shared" si="16"/>
        <v>1</v>
      </c>
      <c r="J265" s="53">
        <f t="shared" si="17"/>
        <v>1</v>
      </c>
      <c r="K265" s="53">
        <f t="shared" si="18"/>
        <v>1</v>
      </c>
      <c r="L265" s="59">
        <f t="shared" si="19"/>
        <v>1</v>
      </c>
    </row>
    <row r="266" spans="1:12" x14ac:dyDescent="0.25">
      <c r="A266" s="60">
        <v>270301</v>
      </c>
      <c r="B266" t="s">
        <v>1695</v>
      </c>
      <c r="C266" s="44">
        <v>36</v>
      </c>
      <c r="D266" s="45">
        <v>28</v>
      </c>
      <c r="E266" s="44">
        <v>32</v>
      </c>
      <c r="F266" s="45">
        <v>29</v>
      </c>
      <c r="G266" s="44">
        <v>19</v>
      </c>
      <c r="H266" s="45">
        <v>14.5</v>
      </c>
      <c r="I266" s="52">
        <f t="shared" si="16"/>
        <v>1</v>
      </c>
      <c r="J266" s="53">
        <f t="shared" si="17"/>
        <v>1</v>
      </c>
      <c r="K266" s="53">
        <f t="shared" si="18"/>
        <v>1</v>
      </c>
      <c r="L266" s="59">
        <f t="shared" si="19"/>
        <v>1</v>
      </c>
    </row>
    <row r="267" spans="1:12" x14ac:dyDescent="0.25">
      <c r="A267" s="60">
        <v>270601</v>
      </c>
      <c r="B267" t="s">
        <v>1696</v>
      </c>
      <c r="C267" s="44">
        <v>36</v>
      </c>
      <c r="D267" s="45">
        <v>31</v>
      </c>
      <c r="E267" s="44">
        <v>36</v>
      </c>
      <c r="F267" s="45">
        <v>31</v>
      </c>
      <c r="G267" s="44">
        <v>17</v>
      </c>
      <c r="H267" s="45">
        <v>15.5</v>
      </c>
      <c r="I267" s="52">
        <f t="shared" si="16"/>
        <v>1</v>
      </c>
      <c r="J267" s="53">
        <f t="shared" si="17"/>
        <v>1</v>
      </c>
      <c r="K267" s="53">
        <f t="shared" si="18"/>
        <v>1</v>
      </c>
      <c r="L267" s="59">
        <f t="shared" si="19"/>
        <v>1</v>
      </c>
    </row>
    <row r="268" spans="1:12" x14ac:dyDescent="0.25">
      <c r="A268" s="60">
        <v>270701</v>
      </c>
      <c r="B268" t="s">
        <v>1697</v>
      </c>
      <c r="C268" s="44">
        <v>40</v>
      </c>
      <c r="D268" s="45">
        <v>20</v>
      </c>
      <c r="E268" s="44">
        <v>42</v>
      </c>
      <c r="F268" s="45">
        <v>20</v>
      </c>
      <c r="G268" s="44">
        <v>17</v>
      </c>
      <c r="H268" s="45">
        <v>10</v>
      </c>
      <c r="I268" s="52">
        <f t="shared" si="16"/>
        <v>1</v>
      </c>
      <c r="J268" s="53">
        <f t="shared" si="17"/>
        <v>1</v>
      </c>
      <c r="K268" s="53">
        <f t="shared" si="18"/>
        <v>1</v>
      </c>
      <c r="L268" s="59">
        <f t="shared" si="19"/>
        <v>1</v>
      </c>
    </row>
    <row r="269" spans="1:12" x14ac:dyDescent="0.25">
      <c r="A269" s="60">
        <v>271201</v>
      </c>
      <c r="B269" t="s">
        <v>1698</v>
      </c>
      <c r="C269" s="44">
        <v>37</v>
      </c>
      <c r="D269" s="45">
        <v>26</v>
      </c>
      <c r="E269" s="44">
        <v>31</v>
      </c>
      <c r="F269" s="45">
        <v>26</v>
      </c>
      <c r="G269" s="44">
        <v>19</v>
      </c>
      <c r="H269" s="45">
        <v>13</v>
      </c>
      <c r="I269" s="52">
        <f t="shared" si="16"/>
        <v>1</v>
      </c>
      <c r="J269" s="53">
        <f t="shared" si="17"/>
        <v>1</v>
      </c>
      <c r="K269" s="53">
        <f t="shared" si="18"/>
        <v>1</v>
      </c>
      <c r="L269" s="59">
        <f t="shared" si="19"/>
        <v>1</v>
      </c>
    </row>
    <row r="270" spans="1:12" x14ac:dyDescent="0.25">
      <c r="A270" s="60">
        <v>280100</v>
      </c>
      <c r="B270" t="s">
        <v>1699</v>
      </c>
      <c r="C270" s="44">
        <v>64</v>
      </c>
      <c r="D270" s="45">
        <v>60</v>
      </c>
      <c r="E270" s="44">
        <v>64</v>
      </c>
      <c r="F270" s="45">
        <v>60</v>
      </c>
      <c r="G270" s="44">
        <v>23.5</v>
      </c>
      <c r="H270" s="45">
        <v>30</v>
      </c>
      <c r="I270" s="52">
        <f t="shared" si="16"/>
        <v>1</v>
      </c>
      <c r="J270" s="53">
        <f t="shared" si="17"/>
        <v>1</v>
      </c>
      <c r="K270" s="53">
        <f t="shared" si="18"/>
        <v>0.78333333333333333</v>
      </c>
      <c r="L270" s="59">
        <f t="shared" si="19"/>
        <v>0.9277777777777777</v>
      </c>
    </row>
    <row r="271" spans="1:12" x14ac:dyDescent="0.25">
      <c r="A271" s="60">
        <v>280201</v>
      </c>
      <c r="B271" t="s">
        <v>1700</v>
      </c>
      <c r="C271" s="44">
        <v>388</v>
      </c>
      <c r="D271" s="45">
        <v>329</v>
      </c>
      <c r="E271" s="44">
        <v>324</v>
      </c>
      <c r="F271" s="45">
        <v>330</v>
      </c>
      <c r="G271" s="44">
        <v>165</v>
      </c>
      <c r="H271" s="45">
        <v>165</v>
      </c>
      <c r="I271" s="52">
        <f t="shared" si="16"/>
        <v>1</v>
      </c>
      <c r="J271" s="53">
        <f t="shared" si="17"/>
        <v>0.98181818181818181</v>
      </c>
      <c r="K271" s="53">
        <f t="shared" si="18"/>
        <v>1</v>
      </c>
      <c r="L271" s="59">
        <f t="shared" si="19"/>
        <v>0.99393939393939401</v>
      </c>
    </row>
    <row r="272" spans="1:12" hidden="1" x14ac:dyDescent="0.25">
      <c r="A272" s="60">
        <v>280202</v>
      </c>
      <c r="B272" t="s">
        <v>1701</v>
      </c>
      <c r="C272" s="44">
        <v>0</v>
      </c>
      <c r="D272" s="45">
        <v>0</v>
      </c>
      <c r="E272" s="44">
        <v>0</v>
      </c>
      <c r="F272" s="45">
        <v>0</v>
      </c>
      <c r="G272" s="44">
        <v>0</v>
      </c>
      <c r="H272" s="45">
        <v>0</v>
      </c>
      <c r="I272" s="52" t="str">
        <f t="shared" si="16"/>
        <v>N/A</v>
      </c>
      <c r="J272" s="53" t="str">
        <f t="shared" si="17"/>
        <v>N/A</v>
      </c>
      <c r="K272" s="53" t="str">
        <f t="shared" si="18"/>
        <v>N/A</v>
      </c>
      <c r="L272" s="59" t="str">
        <f t="shared" si="19"/>
        <v>N/A</v>
      </c>
    </row>
    <row r="273" spans="1:12" hidden="1" x14ac:dyDescent="0.25">
      <c r="A273" s="60">
        <v>280203</v>
      </c>
      <c r="B273" t="s">
        <v>1702</v>
      </c>
      <c r="C273" s="44">
        <v>0</v>
      </c>
      <c r="D273" s="45">
        <v>0</v>
      </c>
      <c r="E273" s="44">
        <v>0</v>
      </c>
      <c r="F273" s="45">
        <v>0</v>
      </c>
      <c r="G273" s="44">
        <v>0</v>
      </c>
      <c r="H273" s="45">
        <v>0</v>
      </c>
      <c r="I273" s="52" t="str">
        <f t="shared" si="16"/>
        <v>N/A</v>
      </c>
      <c r="J273" s="53" t="str">
        <f t="shared" si="17"/>
        <v>N/A</v>
      </c>
      <c r="K273" s="53" t="str">
        <f t="shared" si="18"/>
        <v>N/A</v>
      </c>
      <c r="L273" s="59" t="str">
        <f t="shared" si="19"/>
        <v>N/A</v>
      </c>
    </row>
    <row r="274" spans="1:12" x14ac:dyDescent="0.25">
      <c r="A274" s="60">
        <v>280204</v>
      </c>
      <c r="B274" t="s">
        <v>516</v>
      </c>
      <c r="C274" s="44">
        <v>66</v>
      </c>
      <c r="D274" s="45">
        <v>66</v>
      </c>
      <c r="E274" s="44">
        <v>66</v>
      </c>
      <c r="F274" s="45">
        <v>66</v>
      </c>
      <c r="G274" s="44">
        <v>33</v>
      </c>
      <c r="H274" s="45">
        <v>33</v>
      </c>
      <c r="I274" s="52">
        <f t="shared" si="16"/>
        <v>1</v>
      </c>
      <c r="J274" s="53">
        <f t="shared" si="17"/>
        <v>1</v>
      </c>
      <c r="K274" s="53">
        <f t="shared" si="18"/>
        <v>1</v>
      </c>
      <c r="L274" s="59">
        <f t="shared" si="19"/>
        <v>1</v>
      </c>
    </row>
    <row r="275" spans="1:12" x14ac:dyDescent="0.25">
      <c r="A275" s="60">
        <v>280205</v>
      </c>
      <c r="B275" t="s">
        <v>1703</v>
      </c>
      <c r="C275" s="44">
        <v>135</v>
      </c>
      <c r="D275" s="45">
        <v>135</v>
      </c>
      <c r="E275" s="44">
        <v>135</v>
      </c>
      <c r="F275" s="45">
        <v>135</v>
      </c>
      <c r="G275" s="44">
        <v>67.5</v>
      </c>
      <c r="H275" s="45">
        <v>67.5</v>
      </c>
      <c r="I275" s="52">
        <f t="shared" si="16"/>
        <v>1</v>
      </c>
      <c r="J275" s="53">
        <f t="shared" si="17"/>
        <v>1</v>
      </c>
      <c r="K275" s="53">
        <f t="shared" si="18"/>
        <v>1</v>
      </c>
      <c r="L275" s="59">
        <f t="shared" si="19"/>
        <v>1</v>
      </c>
    </row>
    <row r="276" spans="1:12" hidden="1" x14ac:dyDescent="0.25">
      <c r="A276" s="60">
        <v>280206</v>
      </c>
      <c r="B276" t="s">
        <v>1704</v>
      </c>
      <c r="C276" s="44">
        <v>0</v>
      </c>
      <c r="D276" s="45">
        <v>0</v>
      </c>
      <c r="E276" s="44">
        <v>0</v>
      </c>
      <c r="F276" s="45">
        <v>0</v>
      </c>
      <c r="G276" s="44">
        <v>0</v>
      </c>
      <c r="H276" s="45">
        <v>0</v>
      </c>
      <c r="I276" s="52" t="str">
        <f t="shared" si="16"/>
        <v>N/A</v>
      </c>
      <c r="J276" s="53" t="str">
        <f t="shared" si="17"/>
        <v>N/A</v>
      </c>
      <c r="K276" s="53" t="str">
        <f t="shared" si="18"/>
        <v>N/A</v>
      </c>
      <c r="L276" s="59" t="str">
        <f t="shared" si="19"/>
        <v>N/A</v>
      </c>
    </row>
    <row r="277" spans="1:12" x14ac:dyDescent="0.25">
      <c r="A277" s="60">
        <v>280207</v>
      </c>
      <c r="B277" t="s">
        <v>1705</v>
      </c>
      <c r="C277" s="44">
        <v>52</v>
      </c>
      <c r="D277" s="45">
        <v>18</v>
      </c>
      <c r="E277" s="44">
        <v>64</v>
      </c>
      <c r="F277" s="45">
        <v>18</v>
      </c>
      <c r="G277" s="44">
        <v>39.5</v>
      </c>
      <c r="H277" s="45">
        <v>9</v>
      </c>
      <c r="I277" s="52">
        <f t="shared" si="16"/>
        <v>1</v>
      </c>
      <c r="J277" s="53">
        <f t="shared" si="17"/>
        <v>1</v>
      </c>
      <c r="K277" s="53">
        <f t="shared" si="18"/>
        <v>1</v>
      </c>
      <c r="L277" s="59">
        <f t="shared" si="19"/>
        <v>1</v>
      </c>
    </row>
    <row r="278" spans="1:12" x14ac:dyDescent="0.25">
      <c r="A278" s="60">
        <v>280208</v>
      </c>
      <c r="B278" t="s">
        <v>1706</v>
      </c>
      <c r="C278" s="44">
        <v>152</v>
      </c>
      <c r="D278" s="45">
        <v>141</v>
      </c>
      <c r="E278" s="44">
        <v>152</v>
      </c>
      <c r="F278" s="45">
        <v>141</v>
      </c>
      <c r="G278" s="44">
        <v>157</v>
      </c>
      <c r="H278" s="45">
        <v>70.5</v>
      </c>
      <c r="I278" s="52">
        <f t="shared" si="16"/>
        <v>1</v>
      </c>
      <c r="J278" s="53">
        <f t="shared" si="17"/>
        <v>1</v>
      </c>
      <c r="K278" s="53">
        <f t="shared" si="18"/>
        <v>1</v>
      </c>
      <c r="L278" s="59">
        <f t="shared" si="19"/>
        <v>1</v>
      </c>
    </row>
    <row r="279" spans="1:12" x14ac:dyDescent="0.25">
      <c r="A279" s="60">
        <v>280209</v>
      </c>
      <c r="B279" t="s">
        <v>1707</v>
      </c>
      <c r="C279" s="44">
        <v>303</v>
      </c>
      <c r="D279" s="45">
        <v>303</v>
      </c>
      <c r="E279" s="44">
        <v>303</v>
      </c>
      <c r="F279" s="45">
        <v>303</v>
      </c>
      <c r="G279" s="44">
        <v>152</v>
      </c>
      <c r="H279" s="45">
        <v>151.5</v>
      </c>
      <c r="I279" s="52">
        <f t="shared" si="16"/>
        <v>1</v>
      </c>
      <c r="J279" s="53">
        <f t="shared" si="17"/>
        <v>1</v>
      </c>
      <c r="K279" s="53">
        <f t="shared" si="18"/>
        <v>1</v>
      </c>
      <c r="L279" s="59">
        <f t="shared" si="19"/>
        <v>1</v>
      </c>
    </row>
    <row r="280" spans="1:12" hidden="1" x14ac:dyDescent="0.25">
      <c r="A280" s="60">
        <v>280210</v>
      </c>
      <c r="B280" t="s">
        <v>1708</v>
      </c>
      <c r="C280" s="44">
        <v>0</v>
      </c>
      <c r="D280" s="45">
        <v>0</v>
      </c>
      <c r="E280" s="44">
        <v>0</v>
      </c>
      <c r="F280" s="45">
        <v>0</v>
      </c>
      <c r="G280" s="44">
        <v>0</v>
      </c>
      <c r="H280" s="45">
        <v>0</v>
      </c>
      <c r="I280" s="52" t="str">
        <f t="shared" si="16"/>
        <v>N/A</v>
      </c>
      <c r="J280" s="53" t="str">
        <f t="shared" si="17"/>
        <v>N/A</v>
      </c>
      <c r="K280" s="53" t="str">
        <f t="shared" si="18"/>
        <v>N/A</v>
      </c>
      <c r="L280" s="59" t="str">
        <f t="shared" si="19"/>
        <v>N/A</v>
      </c>
    </row>
    <row r="281" spans="1:12" hidden="1" x14ac:dyDescent="0.25">
      <c r="A281" s="60">
        <v>280211</v>
      </c>
      <c r="B281" t="s">
        <v>1709</v>
      </c>
      <c r="C281" s="44">
        <v>0</v>
      </c>
      <c r="D281" s="45">
        <v>0</v>
      </c>
      <c r="E281" s="44">
        <v>0</v>
      </c>
      <c r="F281" s="45">
        <v>0</v>
      </c>
      <c r="G281" s="44">
        <v>0</v>
      </c>
      <c r="H281" s="45">
        <v>0</v>
      </c>
      <c r="I281" s="52" t="str">
        <f t="shared" si="16"/>
        <v>N/A</v>
      </c>
      <c r="J281" s="53" t="str">
        <f t="shared" si="17"/>
        <v>N/A</v>
      </c>
      <c r="K281" s="53" t="str">
        <f t="shared" si="18"/>
        <v>N/A</v>
      </c>
      <c r="L281" s="59" t="str">
        <f t="shared" si="19"/>
        <v>N/A</v>
      </c>
    </row>
    <row r="282" spans="1:12" hidden="1" x14ac:dyDescent="0.25">
      <c r="A282" s="60">
        <v>280212</v>
      </c>
      <c r="B282" t="s">
        <v>1710</v>
      </c>
      <c r="C282" s="44">
        <v>0</v>
      </c>
      <c r="D282" s="45">
        <v>0</v>
      </c>
      <c r="E282" s="44">
        <v>0</v>
      </c>
      <c r="F282" s="45">
        <v>0</v>
      </c>
      <c r="G282" s="44">
        <v>0</v>
      </c>
      <c r="H282" s="45">
        <v>0</v>
      </c>
      <c r="I282" s="52" t="str">
        <f t="shared" si="16"/>
        <v>N/A</v>
      </c>
      <c r="J282" s="53" t="str">
        <f t="shared" si="17"/>
        <v>N/A</v>
      </c>
      <c r="K282" s="53" t="str">
        <f t="shared" si="18"/>
        <v>N/A</v>
      </c>
      <c r="L282" s="59" t="str">
        <f t="shared" si="19"/>
        <v>N/A</v>
      </c>
    </row>
    <row r="283" spans="1:12" hidden="1" x14ac:dyDescent="0.25">
      <c r="A283" s="60">
        <v>280213</v>
      </c>
      <c r="B283" t="s">
        <v>1711</v>
      </c>
      <c r="C283" s="44">
        <v>0</v>
      </c>
      <c r="D283" s="45">
        <v>0</v>
      </c>
      <c r="E283" s="44">
        <v>0</v>
      </c>
      <c r="F283" s="45">
        <v>0</v>
      </c>
      <c r="G283" s="44">
        <v>0</v>
      </c>
      <c r="H283" s="45">
        <v>0</v>
      </c>
      <c r="I283" s="52" t="str">
        <f t="shared" si="16"/>
        <v>N/A</v>
      </c>
      <c r="J283" s="53" t="str">
        <f t="shared" si="17"/>
        <v>N/A</v>
      </c>
      <c r="K283" s="53" t="str">
        <f t="shared" si="18"/>
        <v>N/A</v>
      </c>
      <c r="L283" s="59" t="str">
        <f t="shared" si="19"/>
        <v>N/A</v>
      </c>
    </row>
    <row r="284" spans="1:12" x14ac:dyDescent="0.25">
      <c r="A284" s="60">
        <v>280214</v>
      </c>
      <c r="B284" t="s">
        <v>1712</v>
      </c>
      <c r="C284" s="44">
        <v>128</v>
      </c>
      <c r="D284" s="45">
        <v>114</v>
      </c>
      <c r="E284" s="44">
        <v>114</v>
      </c>
      <c r="F284" s="45">
        <v>114</v>
      </c>
      <c r="G284" s="44">
        <v>68</v>
      </c>
      <c r="H284" s="45">
        <v>57</v>
      </c>
      <c r="I284" s="52">
        <f t="shared" si="16"/>
        <v>1</v>
      </c>
      <c r="J284" s="53">
        <f t="shared" si="17"/>
        <v>1</v>
      </c>
      <c r="K284" s="53">
        <f t="shared" si="18"/>
        <v>1</v>
      </c>
      <c r="L284" s="59">
        <f t="shared" si="19"/>
        <v>1</v>
      </c>
    </row>
    <row r="285" spans="1:12" x14ac:dyDescent="0.25">
      <c r="A285" s="60">
        <v>280215</v>
      </c>
      <c r="B285" t="s">
        <v>1713</v>
      </c>
      <c r="C285" s="44">
        <v>147</v>
      </c>
      <c r="D285" s="45">
        <v>147</v>
      </c>
      <c r="E285" s="44">
        <v>148</v>
      </c>
      <c r="F285" s="45">
        <v>147</v>
      </c>
      <c r="G285" s="44">
        <v>114</v>
      </c>
      <c r="H285" s="45">
        <v>73.5</v>
      </c>
      <c r="I285" s="52">
        <f t="shared" si="16"/>
        <v>1</v>
      </c>
      <c r="J285" s="53">
        <f t="shared" si="17"/>
        <v>1</v>
      </c>
      <c r="K285" s="53">
        <f t="shared" si="18"/>
        <v>1</v>
      </c>
      <c r="L285" s="59">
        <f t="shared" si="19"/>
        <v>1</v>
      </c>
    </row>
    <row r="286" spans="1:12" x14ac:dyDescent="0.25">
      <c r="A286" s="60">
        <v>280216</v>
      </c>
      <c r="B286" t="s">
        <v>1714</v>
      </c>
      <c r="C286" s="44">
        <v>257</v>
      </c>
      <c r="D286" s="45">
        <v>215</v>
      </c>
      <c r="E286" s="44">
        <v>257</v>
      </c>
      <c r="F286" s="45">
        <v>215</v>
      </c>
      <c r="G286" s="44">
        <v>120</v>
      </c>
      <c r="H286" s="45">
        <v>107.5</v>
      </c>
      <c r="I286" s="52">
        <f t="shared" si="16"/>
        <v>1</v>
      </c>
      <c r="J286" s="53">
        <f t="shared" si="17"/>
        <v>1</v>
      </c>
      <c r="K286" s="53">
        <f t="shared" si="18"/>
        <v>1</v>
      </c>
      <c r="L286" s="59">
        <f t="shared" si="19"/>
        <v>1</v>
      </c>
    </row>
    <row r="287" spans="1:12" hidden="1" x14ac:dyDescent="0.25">
      <c r="A287" s="60">
        <v>280217</v>
      </c>
      <c r="B287" t="s">
        <v>526</v>
      </c>
      <c r="C287" s="44">
        <v>0</v>
      </c>
      <c r="D287" s="45">
        <v>0</v>
      </c>
      <c r="E287" s="44">
        <v>0</v>
      </c>
      <c r="F287" s="45">
        <v>0</v>
      </c>
      <c r="G287" s="44">
        <v>0</v>
      </c>
      <c r="H287" s="45">
        <v>0</v>
      </c>
      <c r="I287" s="52" t="str">
        <f t="shared" si="16"/>
        <v>N/A</v>
      </c>
      <c r="J287" s="53" t="str">
        <f t="shared" si="17"/>
        <v>N/A</v>
      </c>
      <c r="K287" s="53" t="str">
        <f t="shared" si="18"/>
        <v>N/A</v>
      </c>
      <c r="L287" s="59" t="str">
        <f t="shared" si="19"/>
        <v>N/A</v>
      </c>
    </row>
    <row r="288" spans="1:12" hidden="1" x14ac:dyDescent="0.25">
      <c r="A288" s="60">
        <v>280218</v>
      </c>
      <c r="B288" t="s">
        <v>1715</v>
      </c>
      <c r="C288" s="44">
        <v>0</v>
      </c>
      <c r="D288" s="45">
        <v>0</v>
      </c>
      <c r="E288" s="44">
        <v>0</v>
      </c>
      <c r="F288" s="45">
        <v>0</v>
      </c>
      <c r="G288" s="44">
        <v>0</v>
      </c>
      <c r="H288" s="45">
        <v>0</v>
      </c>
      <c r="I288" s="52" t="str">
        <f t="shared" si="16"/>
        <v>N/A</v>
      </c>
      <c r="J288" s="53" t="str">
        <f t="shared" si="17"/>
        <v>N/A</v>
      </c>
      <c r="K288" s="53" t="str">
        <f t="shared" si="18"/>
        <v>N/A</v>
      </c>
      <c r="L288" s="59" t="str">
        <f t="shared" si="19"/>
        <v>N/A</v>
      </c>
    </row>
    <row r="289" spans="1:12" hidden="1" x14ac:dyDescent="0.25">
      <c r="A289" s="60">
        <v>280219</v>
      </c>
      <c r="B289" t="s">
        <v>1716</v>
      </c>
      <c r="C289" s="44">
        <v>0</v>
      </c>
      <c r="D289" s="45">
        <v>0</v>
      </c>
      <c r="E289" s="44">
        <v>0</v>
      </c>
      <c r="F289" s="45">
        <v>0</v>
      </c>
      <c r="G289" s="44">
        <v>0</v>
      </c>
      <c r="H289" s="45">
        <v>0</v>
      </c>
      <c r="I289" s="52" t="str">
        <f t="shared" si="16"/>
        <v>N/A</v>
      </c>
      <c r="J289" s="53" t="str">
        <f t="shared" si="17"/>
        <v>N/A</v>
      </c>
      <c r="K289" s="53" t="str">
        <f t="shared" si="18"/>
        <v>N/A</v>
      </c>
      <c r="L289" s="59" t="str">
        <f t="shared" si="19"/>
        <v>N/A</v>
      </c>
    </row>
    <row r="290" spans="1:12" hidden="1" x14ac:dyDescent="0.25">
      <c r="A290" s="60">
        <v>280220</v>
      </c>
      <c r="B290" t="s">
        <v>1717</v>
      </c>
      <c r="C290" s="44">
        <v>0</v>
      </c>
      <c r="D290" s="45">
        <v>0</v>
      </c>
      <c r="E290" s="44">
        <v>0</v>
      </c>
      <c r="F290" s="45">
        <v>0</v>
      </c>
      <c r="G290" s="44">
        <v>0</v>
      </c>
      <c r="H290" s="45">
        <v>0</v>
      </c>
      <c r="I290" s="52" t="str">
        <f t="shared" si="16"/>
        <v>N/A</v>
      </c>
      <c r="J290" s="53" t="str">
        <f t="shared" si="17"/>
        <v>N/A</v>
      </c>
      <c r="K290" s="53" t="str">
        <f t="shared" si="18"/>
        <v>N/A</v>
      </c>
      <c r="L290" s="59" t="str">
        <f t="shared" si="19"/>
        <v>N/A</v>
      </c>
    </row>
    <row r="291" spans="1:12" hidden="1" x14ac:dyDescent="0.25">
      <c r="A291" s="60">
        <v>280221</v>
      </c>
      <c r="B291" t="s">
        <v>530</v>
      </c>
      <c r="C291" s="44">
        <v>0</v>
      </c>
      <c r="D291" s="45">
        <v>0</v>
      </c>
      <c r="E291" s="44">
        <v>0</v>
      </c>
      <c r="F291" s="45">
        <v>0</v>
      </c>
      <c r="G291" s="44">
        <v>0</v>
      </c>
      <c r="H291" s="45">
        <v>0</v>
      </c>
      <c r="I291" s="52" t="str">
        <f t="shared" si="16"/>
        <v>N/A</v>
      </c>
      <c r="J291" s="53" t="str">
        <f t="shared" si="17"/>
        <v>N/A</v>
      </c>
      <c r="K291" s="53" t="str">
        <f t="shared" si="18"/>
        <v>N/A</v>
      </c>
      <c r="L291" s="59" t="str">
        <f t="shared" si="19"/>
        <v>N/A</v>
      </c>
    </row>
    <row r="292" spans="1:12" x14ac:dyDescent="0.25">
      <c r="A292" s="60">
        <v>280222</v>
      </c>
      <c r="B292" t="s">
        <v>1718</v>
      </c>
      <c r="C292" s="44">
        <v>0</v>
      </c>
      <c r="D292" s="45">
        <v>42</v>
      </c>
      <c r="E292" s="44">
        <v>0</v>
      </c>
      <c r="F292" s="45">
        <v>42</v>
      </c>
      <c r="G292" s="44">
        <v>0</v>
      </c>
      <c r="H292" s="45">
        <v>21</v>
      </c>
      <c r="I292" s="52">
        <f t="shared" si="16"/>
        <v>0</v>
      </c>
      <c r="J292" s="53">
        <f t="shared" si="17"/>
        <v>0</v>
      </c>
      <c r="K292" s="53">
        <f t="shared" si="18"/>
        <v>0</v>
      </c>
      <c r="L292" s="59">
        <f t="shared" si="19"/>
        <v>0</v>
      </c>
    </row>
    <row r="293" spans="1:12" hidden="1" x14ac:dyDescent="0.25">
      <c r="A293" s="60">
        <v>280223</v>
      </c>
      <c r="B293" t="s">
        <v>1719</v>
      </c>
      <c r="C293" s="44">
        <v>0</v>
      </c>
      <c r="D293" s="45">
        <v>0</v>
      </c>
      <c r="E293" s="44">
        <v>0</v>
      </c>
      <c r="F293" s="45">
        <v>0</v>
      </c>
      <c r="G293" s="44">
        <v>0</v>
      </c>
      <c r="H293" s="45">
        <v>0</v>
      </c>
      <c r="I293" s="52" t="str">
        <f t="shared" si="16"/>
        <v>N/A</v>
      </c>
      <c r="J293" s="53" t="str">
        <f t="shared" si="17"/>
        <v>N/A</v>
      </c>
      <c r="K293" s="53" t="str">
        <f t="shared" si="18"/>
        <v>N/A</v>
      </c>
      <c r="L293" s="59" t="str">
        <f t="shared" si="19"/>
        <v>N/A</v>
      </c>
    </row>
    <row r="294" spans="1:12" hidden="1" x14ac:dyDescent="0.25">
      <c r="A294" s="60">
        <v>280224</v>
      </c>
      <c r="B294" t="s">
        <v>1711</v>
      </c>
      <c r="C294" s="44">
        <v>0</v>
      </c>
      <c r="D294" s="45">
        <v>0</v>
      </c>
      <c r="E294" s="44">
        <v>0</v>
      </c>
      <c r="F294" s="45">
        <v>0</v>
      </c>
      <c r="G294" s="44">
        <v>0</v>
      </c>
      <c r="H294" s="45">
        <v>0</v>
      </c>
      <c r="I294" s="52" t="str">
        <f t="shared" si="16"/>
        <v>N/A</v>
      </c>
      <c r="J294" s="53" t="str">
        <f t="shared" si="17"/>
        <v>N/A</v>
      </c>
      <c r="K294" s="53" t="str">
        <f t="shared" si="18"/>
        <v>N/A</v>
      </c>
      <c r="L294" s="59" t="str">
        <f t="shared" si="19"/>
        <v>N/A</v>
      </c>
    </row>
    <row r="295" spans="1:12" hidden="1" x14ac:dyDescent="0.25">
      <c r="A295" s="60">
        <v>280225</v>
      </c>
      <c r="B295" t="s">
        <v>1720</v>
      </c>
      <c r="C295" s="44">
        <v>0</v>
      </c>
      <c r="D295" s="45">
        <v>0</v>
      </c>
      <c r="E295" s="44">
        <v>0</v>
      </c>
      <c r="F295" s="45">
        <v>0</v>
      </c>
      <c r="G295" s="44">
        <v>0</v>
      </c>
      <c r="H295" s="45">
        <v>0</v>
      </c>
      <c r="I295" s="52" t="str">
        <f t="shared" si="16"/>
        <v>N/A</v>
      </c>
      <c r="J295" s="53" t="str">
        <f t="shared" si="17"/>
        <v>N/A</v>
      </c>
      <c r="K295" s="53" t="str">
        <f t="shared" si="18"/>
        <v>N/A</v>
      </c>
      <c r="L295" s="59" t="str">
        <f t="shared" si="19"/>
        <v>N/A</v>
      </c>
    </row>
    <row r="296" spans="1:12" hidden="1" x14ac:dyDescent="0.25">
      <c r="A296" s="60">
        <v>280226</v>
      </c>
      <c r="B296" t="s">
        <v>1721</v>
      </c>
      <c r="C296" s="44">
        <v>0</v>
      </c>
      <c r="D296" s="45">
        <v>0</v>
      </c>
      <c r="E296" s="44">
        <v>0</v>
      </c>
      <c r="F296" s="45">
        <v>0</v>
      </c>
      <c r="G296" s="44">
        <v>0</v>
      </c>
      <c r="H296" s="45">
        <v>0</v>
      </c>
      <c r="I296" s="52" t="str">
        <f t="shared" si="16"/>
        <v>N/A</v>
      </c>
      <c r="J296" s="53" t="str">
        <f t="shared" si="17"/>
        <v>N/A</v>
      </c>
      <c r="K296" s="53" t="str">
        <f t="shared" si="18"/>
        <v>N/A</v>
      </c>
      <c r="L296" s="59" t="str">
        <f t="shared" si="19"/>
        <v>N/A</v>
      </c>
    </row>
    <row r="297" spans="1:12" hidden="1" x14ac:dyDescent="0.25">
      <c r="A297" s="60">
        <v>280227</v>
      </c>
      <c r="B297" t="s">
        <v>536</v>
      </c>
      <c r="C297" s="44">
        <v>0</v>
      </c>
      <c r="D297" s="45">
        <v>0</v>
      </c>
      <c r="E297" s="44">
        <v>0</v>
      </c>
      <c r="F297" s="45">
        <v>0</v>
      </c>
      <c r="G297" s="44">
        <v>0</v>
      </c>
      <c r="H297" s="45">
        <v>0</v>
      </c>
      <c r="I297" s="52" t="str">
        <f t="shared" si="16"/>
        <v>N/A</v>
      </c>
      <c r="J297" s="53" t="str">
        <f t="shared" si="17"/>
        <v>N/A</v>
      </c>
      <c r="K297" s="53" t="str">
        <f t="shared" si="18"/>
        <v>N/A</v>
      </c>
      <c r="L297" s="59" t="str">
        <f t="shared" si="19"/>
        <v>N/A</v>
      </c>
    </row>
    <row r="298" spans="1:12" hidden="1" x14ac:dyDescent="0.25">
      <c r="A298" s="60">
        <v>280229</v>
      </c>
      <c r="B298" t="s">
        <v>1722</v>
      </c>
      <c r="C298" s="44">
        <v>0</v>
      </c>
      <c r="D298" s="45">
        <v>0</v>
      </c>
      <c r="E298" s="44">
        <v>0</v>
      </c>
      <c r="F298" s="45">
        <v>0</v>
      </c>
      <c r="G298" s="44">
        <v>0</v>
      </c>
      <c r="H298" s="45">
        <v>0</v>
      </c>
      <c r="I298" s="52" t="str">
        <f t="shared" si="16"/>
        <v>N/A</v>
      </c>
      <c r="J298" s="53" t="str">
        <f t="shared" si="17"/>
        <v>N/A</v>
      </c>
      <c r="K298" s="53" t="str">
        <f t="shared" si="18"/>
        <v>N/A</v>
      </c>
      <c r="L298" s="59" t="str">
        <f t="shared" si="19"/>
        <v>N/A</v>
      </c>
    </row>
    <row r="299" spans="1:12" hidden="1" x14ac:dyDescent="0.25">
      <c r="A299" s="60">
        <v>280230</v>
      </c>
      <c r="B299" t="s">
        <v>1711</v>
      </c>
      <c r="C299" s="44">
        <v>0</v>
      </c>
      <c r="D299" s="45">
        <v>0</v>
      </c>
      <c r="E299" s="44">
        <v>0</v>
      </c>
      <c r="F299" s="45">
        <v>0</v>
      </c>
      <c r="G299" s="44">
        <v>0</v>
      </c>
      <c r="H299" s="45">
        <v>0</v>
      </c>
      <c r="I299" s="52" t="str">
        <f t="shared" si="16"/>
        <v>N/A</v>
      </c>
      <c r="J299" s="53" t="str">
        <f t="shared" si="17"/>
        <v>N/A</v>
      </c>
      <c r="K299" s="53" t="str">
        <f t="shared" si="18"/>
        <v>N/A</v>
      </c>
      <c r="L299" s="59" t="str">
        <f t="shared" si="19"/>
        <v>N/A</v>
      </c>
    </row>
    <row r="300" spans="1:12" hidden="1" x14ac:dyDescent="0.25">
      <c r="A300" s="60">
        <v>280231</v>
      </c>
      <c r="B300" t="s">
        <v>1723</v>
      </c>
      <c r="C300" s="44">
        <v>0</v>
      </c>
      <c r="D300" s="45">
        <v>0</v>
      </c>
      <c r="E300" s="44">
        <v>0</v>
      </c>
      <c r="F300" s="45">
        <v>0</v>
      </c>
      <c r="G300" s="44">
        <v>0</v>
      </c>
      <c r="H300" s="45">
        <v>0</v>
      </c>
      <c r="I300" s="52" t="str">
        <f t="shared" si="16"/>
        <v>N/A</v>
      </c>
      <c r="J300" s="53" t="str">
        <f t="shared" si="17"/>
        <v>N/A</v>
      </c>
      <c r="K300" s="53" t="str">
        <f t="shared" si="18"/>
        <v>N/A</v>
      </c>
      <c r="L300" s="59" t="str">
        <f t="shared" si="19"/>
        <v>N/A</v>
      </c>
    </row>
    <row r="301" spans="1:12" hidden="1" x14ac:dyDescent="0.25">
      <c r="A301" s="60">
        <v>280251</v>
      </c>
      <c r="B301" t="s">
        <v>1711</v>
      </c>
      <c r="C301" s="44">
        <v>0</v>
      </c>
      <c r="D301" s="45">
        <v>0</v>
      </c>
      <c r="E301" s="44">
        <v>0</v>
      </c>
      <c r="F301" s="45">
        <v>0</v>
      </c>
      <c r="G301" s="44">
        <v>0</v>
      </c>
      <c r="H301" s="45">
        <v>0</v>
      </c>
      <c r="I301" s="52" t="str">
        <f t="shared" si="16"/>
        <v>N/A</v>
      </c>
      <c r="J301" s="53" t="str">
        <f t="shared" si="17"/>
        <v>N/A</v>
      </c>
      <c r="K301" s="53" t="str">
        <f t="shared" si="18"/>
        <v>N/A</v>
      </c>
      <c r="L301" s="59" t="str">
        <f t="shared" si="19"/>
        <v>N/A</v>
      </c>
    </row>
    <row r="302" spans="1:12" hidden="1" x14ac:dyDescent="0.25">
      <c r="A302" s="60">
        <v>280252</v>
      </c>
      <c r="B302" t="s">
        <v>1724</v>
      </c>
      <c r="C302" s="44">
        <v>0</v>
      </c>
      <c r="D302" s="45">
        <v>0</v>
      </c>
      <c r="E302" s="44">
        <v>0</v>
      </c>
      <c r="F302" s="45">
        <v>0</v>
      </c>
      <c r="G302" s="44">
        <v>0</v>
      </c>
      <c r="H302" s="45">
        <v>0</v>
      </c>
      <c r="I302" s="52" t="str">
        <f t="shared" si="16"/>
        <v>N/A</v>
      </c>
      <c r="J302" s="53" t="str">
        <f t="shared" si="17"/>
        <v>N/A</v>
      </c>
      <c r="K302" s="53" t="str">
        <f t="shared" si="18"/>
        <v>N/A</v>
      </c>
      <c r="L302" s="59" t="str">
        <f t="shared" si="19"/>
        <v>N/A</v>
      </c>
    </row>
    <row r="303" spans="1:12" hidden="1" x14ac:dyDescent="0.25">
      <c r="A303" s="60">
        <v>280253</v>
      </c>
      <c r="B303" t="s">
        <v>542</v>
      </c>
      <c r="C303" s="44">
        <v>0</v>
      </c>
      <c r="D303" s="45">
        <v>0</v>
      </c>
      <c r="E303" s="44">
        <v>0</v>
      </c>
      <c r="F303" s="45">
        <v>0</v>
      </c>
      <c r="G303" s="44">
        <v>0</v>
      </c>
      <c r="H303" s="45">
        <v>0</v>
      </c>
      <c r="I303" s="52" t="str">
        <f t="shared" si="16"/>
        <v>N/A</v>
      </c>
      <c r="J303" s="53" t="str">
        <f t="shared" si="17"/>
        <v>N/A</v>
      </c>
      <c r="K303" s="53" t="str">
        <f t="shared" si="18"/>
        <v>N/A</v>
      </c>
      <c r="L303" s="59" t="str">
        <f t="shared" si="19"/>
        <v>N/A</v>
      </c>
    </row>
    <row r="304" spans="1:12" x14ac:dyDescent="0.25">
      <c r="A304" s="60">
        <v>280300</v>
      </c>
      <c r="B304" t="s">
        <v>1725</v>
      </c>
      <c r="C304" s="44">
        <v>237</v>
      </c>
      <c r="D304" s="45">
        <v>196</v>
      </c>
      <c r="E304" s="44">
        <v>237</v>
      </c>
      <c r="F304" s="45">
        <v>196</v>
      </c>
      <c r="G304" s="44">
        <v>107</v>
      </c>
      <c r="H304" s="45">
        <v>98</v>
      </c>
      <c r="I304" s="52">
        <f t="shared" si="16"/>
        <v>1</v>
      </c>
      <c r="J304" s="53">
        <f t="shared" si="17"/>
        <v>1</v>
      </c>
      <c r="K304" s="53">
        <f t="shared" si="18"/>
        <v>1</v>
      </c>
      <c r="L304" s="59">
        <f t="shared" si="19"/>
        <v>1</v>
      </c>
    </row>
    <row r="305" spans="1:12" x14ac:dyDescent="0.25">
      <c r="A305" s="60">
        <v>280401</v>
      </c>
      <c r="B305" t="s">
        <v>1726</v>
      </c>
      <c r="C305" s="44">
        <v>285</v>
      </c>
      <c r="D305" s="45">
        <v>284</v>
      </c>
      <c r="E305" s="44">
        <v>285</v>
      </c>
      <c r="F305" s="45">
        <v>285</v>
      </c>
      <c r="G305" s="44">
        <v>169</v>
      </c>
      <c r="H305" s="45">
        <v>142.5</v>
      </c>
      <c r="I305" s="52">
        <f t="shared" si="16"/>
        <v>1</v>
      </c>
      <c r="J305" s="53">
        <f t="shared" si="17"/>
        <v>1</v>
      </c>
      <c r="K305" s="53">
        <f t="shared" si="18"/>
        <v>1</v>
      </c>
      <c r="L305" s="59">
        <f t="shared" si="19"/>
        <v>1</v>
      </c>
    </row>
    <row r="306" spans="1:12" hidden="1" x14ac:dyDescent="0.25">
      <c r="A306" s="60">
        <v>280402</v>
      </c>
      <c r="B306" t="s">
        <v>544</v>
      </c>
      <c r="C306" s="44">
        <v>0</v>
      </c>
      <c r="D306" s="45">
        <v>0</v>
      </c>
      <c r="E306" s="44">
        <v>0</v>
      </c>
      <c r="F306" s="45">
        <v>0</v>
      </c>
      <c r="G306" s="44">
        <v>0</v>
      </c>
      <c r="H306" s="45">
        <v>0</v>
      </c>
      <c r="I306" s="52" t="str">
        <f t="shared" si="16"/>
        <v>N/A</v>
      </c>
      <c r="J306" s="53" t="str">
        <f t="shared" si="17"/>
        <v>N/A</v>
      </c>
      <c r="K306" s="53" t="str">
        <f t="shared" si="18"/>
        <v>N/A</v>
      </c>
      <c r="L306" s="59" t="str">
        <f t="shared" si="19"/>
        <v>N/A</v>
      </c>
    </row>
    <row r="307" spans="1:12" x14ac:dyDescent="0.25">
      <c r="A307" s="60">
        <v>280403</v>
      </c>
      <c r="B307" t="s">
        <v>1727</v>
      </c>
      <c r="C307" s="44">
        <v>19</v>
      </c>
      <c r="D307" s="45">
        <v>32</v>
      </c>
      <c r="E307" s="44">
        <v>20</v>
      </c>
      <c r="F307" s="45">
        <v>32</v>
      </c>
      <c r="G307" s="44">
        <v>9</v>
      </c>
      <c r="H307" s="45">
        <v>16</v>
      </c>
      <c r="I307" s="52">
        <f t="shared" si="16"/>
        <v>0.59375</v>
      </c>
      <c r="J307" s="53">
        <f t="shared" si="17"/>
        <v>0.625</v>
      </c>
      <c r="K307" s="53">
        <f t="shared" si="18"/>
        <v>0.5625</v>
      </c>
      <c r="L307" s="59">
        <f t="shared" si="19"/>
        <v>0.59375</v>
      </c>
    </row>
    <row r="308" spans="1:12" x14ac:dyDescent="0.25">
      <c r="A308" s="60">
        <v>280404</v>
      </c>
      <c r="B308" t="s">
        <v>546</v>
      </c>
      <c r="C308" s="44">
        <v>174</v>
      </c>
      <c r="D308" s="45">
        <v>174</v>
      </c>
      <c r="E308" s="44">
        <v>174</v>
      </c>
      <c r="F308" s="45">
        <v>174</v>
      </c>
      <c r="G308" s="44">
        <v>175</v>
      </c>
      <c r="H308" s="45">
        <v>87</v>
      </c>
      <c r="I308" s="52">
        <f t="shared" si="16"/>
        <v>1</v>
      </c>
      <c r="J308" s="53">
        <f t="shared" si="17"/>
        <v>1</v>
      </c>
      <c r="K308" s="53">
        <f t="shared" si="18"/>
        <v>1</v>
      </c>
      <c r="L308" s="59">
        <f t="shared" si="19"/>
        <v>1</v>
      </c>
    </row>
    <row r="309" spans="1:12" x14ac:dyDescent="0.25">
      <c r="A309" s="60">
        <v>280405</v>
      </c>
      <c r="B309" t="s">
        <v>1728</v>
      </c>
      <c r="C309" s="44">
        <v>55</v>
      </c>
      <c r="D309" s="45">
        <v>55</v>
      </c>
      <c r="E309" s="44">
        <v>55</v>
      </c>
      <c r="F309" s="45">
        <v>55</v>
      </c>
      <c r="G309" s="44">
        <v>28</v>
      </c>
      <c r="H309" s="45">
        <v>27.5</v>
      </c>
      <c r="I309" s="52">
        <f t="shared" si="16"/>
        <v>1</v>
      </c>
      <c r="J309" s="53">
        <f t="shared" si="17"/>
        <v>1</v>
      </c>
      <c r="K309" s="53">
        <f t="shared" si="18"/>
        <v>1</v>
      </c>
      <c r="L309" s="59">
        <f t="shared" si="19"/>
        <v>1</v>
      </c>
    </row>
    <row r="310" spans="1:12" hidden="1" x14ac:dyDescent="0.25">
      <c r="A310" s="60">
        <v>280406</v>
      </c>
      <c r="B310" t="s">
        <v>1729</v>
      </c>
      <c r="C310" s="44">
        <v>0</v>
      </c>
      <c r="D310" s="45">
        <v>0</v>
      </c>
      <c r="E310" s="44">
        <v>0</v>
      </c>
      <c r="F310" s="45">
        <v>0</v>
      </c>
      <c r="G310" s="44">
        <v>0</v>
      </c>
      <c r="H310" s="45">
        <v>0</v>
      </c>
      <c r="I310" s="52" t="str">
        <f t="shared" si="16"/>
        <v>N/A</v>
      </c>
      <c r="J310" s="53" t="str">
        <f t="shared" si="17"/>
        <v>N/A</v>
      </c>
      <c r="K310" s="53" t="str">
        <f t="shared" si="18"/>
        <v>N/A</v>
      </c>
      <c r="L310" s="59" t="str">
        <f t="shared" si="19"/>
        <v>N/A</v>
      </c>
    </row>
    <row r="311" spans="1:12" x14ac:dyDescent="0.25">
      <c r="A311" s="60">
        <v>280407</v>
      </c>
      <c r="B311" t="s">
        <v>1730</v>
      </c>
      <c r="C311" s="44">
        <v>225</v>
      </c>
      <c r="D311" s="45">
        <v>193</v>
      </c>
      <c r="E311" s="44">
        <v>230</v>
      </c>
      <c r="F311" s="45">
        <v>193</v>
      </c>
      <c r="G311" s="44">
        <v>118</v>
      </c>
      <c r="H311" s="45">
        <v>96.5</v>
      </c>
      <c r="I311" s="52">
        <f t="shared" si="16"/>
        <v>1</v>
      </c>
      <c r="J311" s="53">
        <f t="shared" si="17"/>
        <v>1</v>
      </c>
      <c r="K311" s="53">
        <f t="shared" si="18"/>
        <v>1</v>
      </c>
      <c r="L311" s="59">
        <f t="shared" si="19"/>
        <v>1</v>
      </c>
    </row>
    <row r="312" spans="1:12" x14ac:dyDescent="0.25">
      <c r="A312" s="60">
        <v>280409</v>
      </c>
      <c r="B312" t="s">
        <v>1731</v>
      </c>
      <c r="C312" s="44">
        <v>55</v>
      </c>
      <c r="D312" s="45">
        <v>55</v>
      </c>
      <c r="E312" s="44">
        <v>55</v>
      </c>
      <c r="F312" s="45">
        <v>55</v>
      </c>
      <c r="G312" s="44">
        <v>27</v>
      </c>
      <c r="H312" s="45">
        <v>27.5</v>
      </c>
      <c r="I312" s="52">
        <f t="shared" si="16"/>
        <v>1</v>
      </c>
      <c r="J312" s="53">
        <f t="shared" si="17"/>
        <v>1</v>
      </c>
      <c r="K312" s="53">
        <f t="shared" si="18"/>
        <v>0.98181818181818181</v>
      </c>
      <c r="L312" s="59">
        <f t="shared" si="19"/>
        <v>0.99393939393939401</v>
      </c>
    </row>
    <row r="313" spans="1:12" x14ac:dyDescent="0.25">
      <c r="A313" s="60">
        <v>280410</v>
      </c>
      <c r="B313" t="s">
        <v>1732</v>
      </c>
      <c r="C313" s="44">
        <v>54</v>
      </c>
      <c r="D313" s="45">
        <v>54</v>
      </c>
      <c r="E313" s="44">
        <v>54</v>
      </c>
      <c r="F313" s="45">
        <v>54</v>
      </c>
      <c r="G313" s="44">
        <v>54</v>
      </c>
      <c r="H313" s="45">
        <v>27</v>
      </c>
      <c r="I313" s="52">
        <f t="shared" si="16"/>
        <v>1</v>
      </c>
      <c r="J313" s="53">
        <f t="shared" si="17"/>
        <v>1</v>
      </c>
      <c r="K313" s="53">
        <f t="shared" si="18"/>
        <v>1</v>
      </c>
      <c r="L313" s="59">
        <f t="shared" si="19"/>
        <v>1</v>
      </c>
    </row>
    <row r="314" spans="1:12" hidden="1" x14ac:dyDescent="0.25">
      <c r="A314" s="60">
        <v>280411</v>
      </c>
      <c r="B314" t="s">
        <v>1733</v>
      </c>
      <c r="C314" s="44">
        <v>0</v>
      </c>
      <c r="D314" s="45">
        <v>0</v>
      </c>
      <c r="E314" s="44">
        <v>0</v>
      </c>
      <c r="F314" s="45">
        <v>0</v>
      </c>
      <c r="G314" s="44">
        <v>0</v>
      </c>
      <c r="H314" s="45">
        <v>0</v>
      </c>
      <c r="I314" s="52" t="str">
        <f t="shared" si="16"/>
        <v>N/A</v>
      </c>
      <c r="J314" s="53" t="str">
        <f t="shared" si="17"/>
        <v>N/A</v>
      </c>
      <c r="K314" s="53" t="str">
        <f t="shared" si="18"/>
        <v>N/A</v>
      </c>
      <c r="L314" s="59" t="str">
        <f t="shared" si="19"/>
        <v>N/A</v>
      </c>
    </row>
    <row r="315" spans="1:12" hidden="1" x14ac:dyDescent="0.25">
      <c r="A315" s="60">
        <v>280501</v>
      </c>
      <c r="B315" t="s">
        <v>1734</v>
      </c>
      <c r="C315" s="44">
        <v>0</v>
      </c>
      <c r="D315" s="45">
        <v>0</v>
      </c>
      <c r="E315" s="44">
        <v>0</v>
      </c>
      <c r="F315" s="45">
        <v>0</v>
      </c>
      <c r="G315" s="44">
        <v>0</v>
      </c>
      <c r="H315" s="45">
        <v>0</v>
      </c>
      <c r="I315" s="52" t="str">
        <f t="shared" si="16"/>
        <v>N/A</v>
      </c>
      <c r="J315" s="53" t="str">
        <f t="shared" si="17"/>
        <v>N/A</v>
      </c>
      <c r="K315" s="53" t="str">
        <f t="shared" si="18"/>
        <v>N/A</v>
      </c>
      <c r="L315" s="59" t="str">
        <f t="shared" si="19"/>
        <v>N/A</v>
      </c>
    </row>
    <row r="316" spans="1:12" hidden="1" x14ac:dyDescent="0.25">
      <c r="A316" s="60">
        <v>280502</v>
      </c>
      <c r="B316" t="s">
        <v>1735</v>
      </c>
      <c r="C316" s="44">
        <v>0</v>
      </c>
      <c r="D316" s="45">
        <v>0</v>
      </c>
      <c r="E316" s="44">
        <v>0</v>
      </c>
      <c r="F316" s="45">
        <v>0</v>
      </c>
      <c r="G316" s="44">
        <v>0</v>
      </c>
      <c r="H316" s="45">
        <v>0</v>
      </c>
      <c r="I316" s="52" t="str">
        <f t="shared" si="16"/>
        <v>N/A</v>
      </c>
      <c r="J316" s="53" t="str">
        <f t="shared" si="17"/>
        <v>N/A</v>
      </c>
      <c r="K316" s="53" t="str">
        <f t="shared" si="18"/>
        <v>N/A</v>
      </c>
      <c r="L316" s="59" t="str">
        <f t="shared" si="19"/>
        <v>N/A</v>
      </c>
    </row>
    <row r="317" spans="1:12" hidden="1" x14ac:dyDescent="0.25">
      <c r="A317" s="60">
        <v>280503</v>
      </c>
      <c r="B317" t="s">
        <v>1736</v>
      </c>
      <c r="C317" s="44">
        <v>0</v>
      </c>
      <c r="D317" s="45">
        <v>0</v>
      </c>
      <c r="E317" s="44">
        <v>0</v>
      </c>
      <c r="F317" s="45">
        <v>0</v>
      </c>
      <c r="G317" s="44">
        <v>0</v>
      </c>
      <c r="H317" s="45">
        <v>0</v>
      </c>
      <c r="I317" s="52" t="str">
        <f t="shared" si="16"/>
        <v>N/A</v>
      </c>
      <c r="J317" s="53" t="str">
        <f t="shared" si="17"/>
        <v>N/A</v>
      </c>
      <c r="K317" s="53" t="str">
        <f t="shared" si="18"/>
        <v>N/A</v>
      </c>
      <c r="L317" s="59" t="str">
        <f t="shared" si="19"/>
        <v>N/A</v>
      </c>
    </row>
    <row r="318" spans="1:12" hidden="1" x14ac:dyDescent="0.25">
      <c r="A318" s="60">
        <v>280504</v>
      </c>
      <c r="B318" t="s">
        <v>1737</v>
      </c>
      <c r="C318" s="44">
        <v>0</v>
      </c>
      <c r="D318" s="45">
        <v>0</v>
      </c>
      <c r="E318" s="44">
        <v>0</v>
      </c>
      <c r="F318" s="45">
        <v>0</v>
      </c>
      <c r="G318" s="44">
        <v>0</v>
      </c>
      <c r="H318" s="45">
        <v>0</v>
      </c>
      <c r="I318" s="52" t="str">
        <f t="shared" si="16"/>
        <v>N/A</v>
      </c>
      <c r="J318" s="53" t="str">
        <f t="shared" si="17"/>
        <v>N/A</v>
      </c>
      <c r="K318" s="53" t="str">
        <f t="shared" si="18"/>
        <v>N/A</v>
      </c>
      <c r="L318" s="59" t="str">
        <f t="shared" si="19"/>
        <v>N/A</v>
      </c>
    </row>
    <row r="319" spans="1:12" x14ac:dyDescent="0.25">
      <c r="A319" s="60">
        <v>280506</v>
      </c>
      <c r="B319" t="s">
        <v>1738</v>
      </c>
      <c r="C319" s="44">
        <v>36</v>
      </c>
      <c r="D319" s="45">
        <v>29</v>
      </c>
      <c r="E319" s="44">
        <v>36</v>
      </c>
      <c r="F319" s="45">
        <v>29</v>
      </c>
      <c r="G319" s="44">
        <v>18</v>
      </c>
      <c r="H319" s="45">
        <v>14.5</v>
      </c>
      <c r="I319" s="52">
        <f t="shared" si="16"/>
        <v>1</v>
      </c>
      <c r="J319" s="53">
        <f t="shared" si="17"/>
        <v>1</v>
      </c>
      <c r="K319" s="53">
        <f t="shared" si="18"/>
        <v>1</v>
      </c>
      <c r="L319" s="59">
        <f t="shared" si="19"/>
        <v>1</v>
      </c>
    </row>
    <row r="320" spans="1:12" hidden="1" x14ac:dyDescent="0.25">
      <c r="A320" s="60">
        <v>280515</v>
      </c>
      <c r="B320" t="s">
        <v>1739</v>
      </c>
      <c r="C320" s="44">
        <v>0</v>
      </c>
      <c r="D320" s="45">
        <v>0</v>
      </c>
      <c r="E320" s="44">
        <v>0</v>
      </c>
      <c r="F320" s="45">
        <v>0</v>
      </c>
      <c r="G320" s="44">
        <v>0</v>
      </c>
      <c r="H320" s="45">
        <v>0</v>
      </c>
      <c r="I320" s="52" t="str">
        <f t="shared" si="16"/>
        <v>N/A</v>
      </c>
      <c r="J320" s="53" t="str">
        <f t="shared" si="17"/>
        <v>N/A</v>
      </c>
      <c r="K320" s="53" t="str">
        <f t="shared" si="18"/>
        <v>N/A</v>
      </c>
      <c r="L320" s="59" t="str">
        <f t="shared" si="19"/>
        <v>N/A</v>
      </c>
    </row>
    <row r="321" spans="1:12" hidden="1" x14ac:dyDescent="0.25">
      <c r="A321" s="60">
        <v>280517</v>
      </c>
      <c r="B321" t="s">
        <v>1740</v>
      </c>
      <c r="C321" s="44">
        <v>0</v>
      </c>
      <c r="D321" s="45">
        <v>0</v>
      </c>
      <c r="E321" s="44">
        <v>0</v>
      </c>
      <c r="F321" s="45">
        <v>0</v>
      </c>
      <c r="G321" s="44">
        <v>0</v>
      </c>
      <c r="H321" s="45">
        <v>0</v>
      </c>
      <c r="I321" s="52" t="str">
        <f t="shared" si="16"/>
        <v>N/A</v>
      </c>
      <c r="J321" s="53" t="str">
        <f t="shared" si="17"/>
        <v>N/A</v>
      </c>
      <c r="K321" s="53" t="str">
        <f t="shared" si="18"/>
        <v>N/A</v>
      </c>
      <c r="L321" s="59" t="str">
        <f t="shared" si="19"/>
        <v>N/A</v>
      </c>
    </row>
    <row r="322" spans="1:12" hidden="1" x14ac:dyDescent="0.25">
      <c r="A322" s="60">
        <v>280518</v>
      </c>
      <c r="B322" t="s">
        <v>1741</v>
      </c>
      <c r="C322" s="44">
        <v>0</v>
      </c>
      <c r="D322" s="45">
        <v>0</v>
      </c>
      <c r="E322" s="44">
        <v>0</v>
      </c>
      <c r="F322" s="45">
        <v>0</v>
      </c>
      <c r="G322" s="44">
        <v>0</v>
      </c>
      <c r="H322" s="45">
        <v>0</v>
      </c>
      <c r="I322" s="52" t="str">
        <f t="shared" si="16"/>
        <v>N/A</v>
      </c>
      <c r="J322" s="53" t="str">
        <f t="shared" si="17"/>
        <v>N/A</v>
      </c>
      <c r="K322" s="53" t="str">
        <f t="shared" si="18"/>
        <v>N/A</v>
      </c>
      <c r="L322" s="59" t="str">
        <f t="shared" si="19"/>
        <v>N/A</v>
      </c>
    </row>
    <row r="323" spans="1:12" hidden="1" x14ac:dyDescent="0.25">
      <c r="A323" s="60">
        <v>280521</v>
      </c>
      <c r="B323" t="s">
        <v>1742</v>
      </c>
      <c r="C323" s="44">
        <v>0</v>
      </c>
      <c r="D323" s="45">
        <v>0</v>
      </c>
      <c r="E323" s="44">
        <v>0</v>
      </c>
      <c r="F323" s="45">
        <v>0</v>
      </c>
      <c r="G323" s="44">
        <v>0</v>
      </c>
      <c r="H323" s="45">
        <v>0</v>
      </c>
      <c r="I323" s="52" t="str">
        <f t="shared" si="16"/>
        <v>N/A</v>
      </c>
      <c r="J323" s="53" t="str">
        <f t="shared" si="17"/>
        <v>N/A</v>
      </c>
      <c r="K323" s="53" t="str">
        <f t="shared" si="18"/>
        <v>N/A</v>
      </c>
      <c r="L323" s="59" t="str">
        <f t="shared" si="19"/>
        <v>N/A</v>
      </c>
    </row>
    <row r="324" spans="1:12" x14ac:dyDescent="0.25">
      <c r="A324" s="60">
        <v>280522</v>
      </c>
      <c r="B324" t="s">
        <v>1743</v>
      </c>
      <c r="C324" s="44">
        <v>163</v>
      </c>
      <c r="D324" s="45">
        <v>163</v>
      </c>
      <c r="E324" s="44">
        <v>163</v>
      </c>
      <c r="F324" s="45">
        <v>163</v>
      </c>
      <c r="G324" s="44">
        <v>81.5</v>
      </c>
      <c r="H324" s="45">
        <v>81.5</v>
      </c>
      <c r="I324" s="52">
        <f t="shared" si="16"/>
        <v>1</v>
      </c>
      <c r="J324" s="53">
        <f t="shared" si="17"/>
        <v>1</v>
      </c>
      <c r="K324" s="53">
        <f t="shared" si="18"/>
        <v>1</v>
      </c>
      <c r="L324" s="59">
        <f t="shared" si="19"/>
        <v>1</v>
      </c>
    </row>
    <row r="325" spans="1:12" hidden="1" x14ac:dyDescent="0.25">
      <c r="A325" s="60">
        <v>280523</v>
      </c>
      <c r="B325" t="s">
        <v>1744</v>
      </c>
      <c r="C325" s="44">
        <v>0</v>
      </c>
      <c r="D325" s="45">
        <v>0</v>
      </c>
      <c r="E325" s="44">
        <v>0</v>
      </c>
      <c r="F325" s="45">
        <v>0</v>
      </c>
      <c r="G325" s="44">
        <v>0</v>
      </c>
      <c r="H325" s="45">
        <v>0</v>
      </c>
      <c r="I325" s="52" t="str">
        <f t="shared" ref="I325:I388" si="20">IFERROR(MIN(1,C325/D325),"N/A")</f>
        <v>N/A</v>
      </c>
      <c r="J325" s="53" t="str">
        <f t="shared" ref="J325:J388" si="21">IFERROR(MIN(1,E325/F325),"N/A")</f>
        <v>N/A</v>
      </c>
      <c r="K325" s="53" t="str">
        <f t="shared" si="18"/>
        <v>N/A</v>
      </c>
      <c r="L325" s="59" t="str">
        <f t="shared" si="19"/>
        <v>N/A</v>
      </c>
    </row>
    <row r="326" spans="1:12" x14ac:dyDescent="0.25">
      <c r="A326" s="60">
        <v>300000</v>
      </c>
      <c r="B326" t="s">
        <v>1745</v>
      </c>
      <c r="C326" s="44">
        <v>58479</v>
      </c>
      <c r="D326" s="45">
        <v>58479</v>
      </c>
      <c r="E326" s="44">
        <v>58533</v>
      </c>
      <c r="F326" s="45">
        <v>58533</v>
      </c>
      <c r="G326" s="44">
        <v>40023</v>
      </c>
      <c r="H326" s="45">
        <v>30693.5</v>
      </c>
      <c r="I326" s="52">
        <f t="shared" si="20"/>
        <v>1</v>
      </c>
      <c r="J326" s="53">
        <f t="shared" si="21"/>
        <v>1</v>
      </c>
      <c r="K326" s="53">
        <f t="shared" ref="K326:K389" si="22">IFERROR(MIN(1,G326/H326),"N/A")</f>
        <v>1</v>
      </c>
      <c r="L326" s="59">
        <f t="shared" ref="L326:L389" si="23">IFERROR(AVERAGEIF(I326:K326,"&lt;&gt;N/A"),"N/A")</f>
        <v>1</v>
      </c>
    </row>
    <row r="327" spans="1:12" x14ac:dyDescent="0.25">
      <c r="A327" s="60">
        <v>400301</v>
      </c>
      <c r="B327" t="s">
        <v>1746</v>
      </c>
      <c r="C327" s="44">
        <v>72</v>
      </c>
      <c r="D327" s="45">
        <v>52</v>
      </c>
      <c r="E327" s="44">
        <v>72</v>
      </c>
      <c r="F327" s="45">
        <v>52</v>
      </c>
      <c r="G327" s="44">
        <v>35.5</v>
      </c>
      <c r="H327" s="45">
        <v>26</v>
      </c>
      <c r="I327" s="52">
        <f t="shared" si="20"/>
        <v>1</v>
      </c>
      <c r="J327" s="53">
        <f t="shared" si="21"/>
        <v>1</v>
      </c>
      <c r="K327" s="53">
        <f t="shared" si="22"/>
        <v>1</v>
      </c>
      <c r="L327" s="59">
        <f t="shared" si="23"/>
        <v>1</v>
      </c>
    </row>
    <row r="328" spans="1:12" x14ac:dyDescent="0.25">
      <c r="A328" s="60">
        <v>400400</v>
      </c>
      <c r="B328" t="s">
        <v>1747</v>
      </c>
      <c r="C328" s="44">
        <v>169</v>
      </c>
      <c r="D328" s="45">
        <v>195</v>
      </c>
      <c r="E328" s="44">
        <v>169</v>
      </c>
      <c r="F328" s="45">
        <v>195</v>
      </c>
      <c r="G328" s="44">
        <v>108.5</v>
      </c>
      <c r="H328" s="45">
        <v>115.5</v>
      </c>
      <c r="I328" s="52">
        <f t="shared" si="20"/>
        <v>0.8666666666666667</v>
      </c>
      <c r="J328" s="53">
        <f t="shared" si="21"/>
        <v>0.8666666666666667</v>
      </c>
      <c r="K328" s="53">
        <f t="shared" si="22"/>
        <v>0.93939393939393945</v>
      </c>
      <c r="L328" s="59">
        <f t="shared" si="23"/>
        <v>0.89090909090909098</v>
      </c>
    </row>
    <row r="329" spans="1:12" x14ac:dyDescent="0.25">
      <c r="A329" s="60">
        <v>400601</v>
      </c>
      <c r="B329" t="s">
        <v>1748</v>
      </c>
      <c r="C329" s="44">
        <v>80</v>
      </c>
      <c r="D329" s="45">
        <v>76</v>
      </c>
      <c r="E329" s="44">
        <v>76</v>
      </c>
      <c r="F329" s="45">
        <v>76</v>
      </c>
      <c r="G329" s="44">
        <v>27.5</v>
      </c>
      <c r="H329" s="45">
        <v>38</v>
      </c>
      <c r="I329" s="52">
        <f t="shared" si="20"/>
        <v>1</v>
      </c>
      <c r="J329" s="53">
        <f t="shared" si="21"/>
        <v>1</v>
      </c>
      <c r="K329" s="53">
        <f t="shared" si="22"/>
        <v>0.72368421052631582</v>
      </c>
      <c r="L329" s="59">
        <f t="shared" si="23"/>
        <v>0.90789473684210531</v>
      </c>
    </row>
    <row r="330" spans="1:12" hidden="1" x14ac:dyDescent="0.25">
      <c r="A330" s="60">
        <v>400701</v>
      </c>
      <c r="B330" t="s">
        <v>1749</v>
      </c>
      <c r="C330" s="44">
        <v>0</v>
      </c>
      <c r="D330" s="45">
        <v>0</v>
      </c>
      <c r="E330" s="44">
        <v>0</v>
      </c>
      <c r="F330" s="45">
        <v>0</v>
      </c>
      <c r="G330" s="44">
        <v>0</v>
      </c>
      <c r="H330" s="45">
        <v>0</v>
      </c>
      <c r="I330" s="52" t="str">
        <f t="shared" si="20"/>
        <v>N/A</v>
      </c>
      <c r="J330" s="53" t="str">
        <f t="shared" si="21"/>
        <v>N/A</v>
      </c>
      <c r="K330" s="53" t="str">
        <f t="shared" si="22"/>
        <v>N/A</v>
      </c>
      <c r="L330" s="59" t="str">
        <f t="shared" si="23"/>
        <v>N/A</v>
      </c>
    </row>
    <row r="331" spans="1:12" x14ac:dyDescent="0.25">
      <c r="A331" s="60">
        <v>400800</v>
      </c>
      <c r="B331" t="s">
        <v>1750</v>
      </c>
      <c r="C331" s="44">
        <v>412</v>
      </c>
      <c r="D331" s="45">
        <v>387</v>
      </c>
      <c r="E331" s="44">
        <v>387</v>
      </c>
      <c r="F331" s="45">
        <v>387</v>
      </c>
      <c r="G331" s="44">
        <v>361.5</v>
      </c>
      <c r="H331" s="45">
        <v>193.5</v>
      </c>
      <c r="I331" s="52">
        <f t="shared" si="20"/>
        <v>1</v>
      </c>
      <c r="J331" s="53">
        <f t="shared" si="21"/>
        <v>1</v>
      </c>
      <c r="K331" s="53">
        <f t="shared" si="22"/>
        <v>1</v>
      </c>
      <c r="L331" s="59">
        <f t="shared" si="23"/>
        <v>1</v>
      </c>
    </row>
    <row r="332" spans="1:12" x14ac:dyDescent="0.25">
      <c r="A332" s="60">
        <v>400900</v>
      </c>
      <c r="B332" t="s">
        <v>1751</v>
      </c>
      <c r="C332" s="44">
        <v>100</v>
      </c>
      <c r="D332" s="45">
        <v>95</v>
      </c>
      <c r="E332" s="44">
        <v>100</v>
      </c>
      <c r="F332" s="45">
        <v>95</v>
      </c>
      <c r="G332" s="44">
        <v>76.5</v>
      </c>
      <c r="H332" s="45">
        <v>47.5</v>
      </c>
      <c r="I332" s="52">
        <f t="shared" si="20"/>
        <v>1</v>
      </c>
      <c r="J332" s="53">
        <f t="shared" si="21"/>
        <v>1</v>
      </c>
      <c r="K332" s="53">
        <f t="shared" si="22"/>
        <v>1</v>
      </c>
      <c r="L332" s="59">
        <f t="shared" si="23"/>
        <v>1</v>
      </c>
    </row>
    <row r="333" spans="1:12" x14ac:dyDescent="0.25">
      <c r="A333" s="60">
        <v>401001</v>
      </c>
      <c r="B333" t="s">
        <v>1752</v>
      </c>
      <c r="C333" s="44">
        <v>35</v>
      </c>
      <c r="D333" s="45">
        <v>35</v>
      </c>
      <c r="E333" s="44">
        <v>35</v>
      </c>
      <c r="F333" s="45">
        <v>35</v>
      </c>
      <c r="G333" s="44">
        <v>17.5</v>
      </c>
      <c r="H333" s="45">
        <v>17.5</v>
      </c>
      <c r="I333" s="52">
        <f t="shared" si="20"/>
        <v>1</v>
      </c>
      <c r="J333" s="53">
        <f t="shared" si="21"/>
        <v>1</v>
      </c>
      <c r="K333" s="53">
        <f t="shared" si="22"/>
        <v>1</v>
      </c>
      <c r="L333" s="59">
        <f t="shared" si="23"/>
        <v>1</v>
      </c>
    </row>
    <row r="334" spans="1:12" x14ac:dyDescent="0.25">
      <c r="A334" s="60">
        <v>401201</v>
      </c>
      <c r="B334" t="s">
        <v>1753</v>
      </c>
      <c r="C334" s="44">
        <v>72</v>
      </c>
      <c r="D334" s="45">
        <v>34</v>
      </c>
      <c r="E334" s="44">
        <v>72</v>
      </c>
      <c r="F334" s="45">
        <v>33</v>
      </c>
      <c r="G334" s="44">
        <v>36</v>
      </c>
      <c r="H334" s="45">
        <v>16.5</v>
      </c>
      <c r="I334" s="52">
        <f t="shared" si="20"/>
        <v>1</v>
      </c>
      <c r="J334" s="53">
        <f t="shared" si="21"/>
        <v>1</v>
      </c>
      <c r="K334" s="53">
        <f t="shared" si="22"/>
        <v>1</v>
      </c>
      <c r="L334" s="59">
        <f t="shared" si="23"/>
        <v>1</v>
      </c>
    </row>
    <row r="335" spans="1:12" x14ac:dyDescent="0.25">
      <c r="A335" s="60">
        <v>401301</v>
      </c>
      <c r="B335" t="s">
        <v>1754</v>
      </c>
      <c r="C335" s="44">
        <v>35</v>
      </c>
      <c r="D335" s="45">
        <v>33</v>
      </c>
      <c r="E335" s="44">
        <v>35</v>
      </c>
      <c r="F335" s="45">
        <v>34</v>
      </c>
      <c r="G335" s="44">
        <v>19</v>
      </c>
      <c r="H335" s="45">
        <v>17</v>
      </c>
      <c r="I335" s="52">
        <f t="shared" si="20"/>
        <v>1</v>
      </c>
      <c r="J335" s="53">
        <f t="shared" si="21"/>
        <v>1</v>
      </c>
      <c r="K335" s="53">
        <f t="shared" si="22"/>
        <v>1</v>
      </c>
      <c r="L335" s="59">
        <f t="shared" si="23"/>
        <v>1</v>
      </c>
    </row>
    <row r="336" spans="1:12" x14ac:dyDescent="0.25">
      <c r="A336" s="60">
        <v>401501</v>
      </c>
      <c r="B336" t="s">
        <v>1755</v>
      </c>
      <c r="C336" s="44">
        <v>36</v>
      </c>
      <c r="D336" s="45">
        <v>38</v>
      </c>
      <c r="E336" s="44">
        <v>36</v>
      </c>
      <c r="F336" s="45">
        <v>38</v>
      </c>
      <c r="G336" s="44">
        <v>16</v>
      </c>
      <c r="H336" s="45">
        <v>19</v>
      </c>
      <c r="I336" s="52">
        <f t="shared" si="20"/>
        <v>0.94736842105263153</v>
      </c>
      <c r="J336" s="53">
        <f t="shared" si="21"/>
        <v>0.94736842105263153</v>
      </c>
      <c r="K336" s="53">
        <f t="shared" si="22"/>
        <v>0.84210526315789469</v>
      </c>
      <c r="L336" s="59">
        <f t="shared" si="23"/>
        <v>0.9122807017543858</v>
      </c>
    </row>
    <row r="337" spans="1:12" x14ac:dyDescent="0.25">
      <c r="A337" s="60">
        <v>410401</v>
      </c>
      <c r="B337" t="s">
        <v>1756</v>
      </c>
      <c r="C337" s="44">
        <v>65</v>
      </c>
      <c r="D337" s="45">
        <v>41</v>
      </c>
      <c r="E337" s="44">
        <v>54</v>
      </c>
      <c r="F337" s="45">
        <v>40</v>
      </c>
      <c r="G337" s="44">
        <v>28.5</v>
      </c>
      <c r="H337" s="45">
        <v>20</v>
      </c>
      <c r="I337" s="52">
        <f t="shared" si="20"/>
        <v>1</v>
      </c>
      <c r="J337" s="53">
        <f t="shared" si="21"/>
        <v>1</v>
      </c>
      <c r="K337" s="53">
        <f t="shared" si="22"/>
        <v>1</v>
      </c>
      <c r="L337" s="59">
        <f t="shared" si="23"/>
        <v>1</v>
      </c>
    </row>
    <row r="338" spans="1:12" x14ac:dyDescent="0.25">
      <c r="A338" s="60">
        <v>410601</v>
      </c>
      <c r="B338" t="s">
        <v>1757</v>
      </c>
      <c r="C338" s="44">
        <v>108</v>
      </c>
      <c r="D338" s="45">
        <v>96</v>
      </c>
      <c r="E338" s="44">
        <v>108</v>
      </c>
      <c r="F338" s="45">
        <v>96</v>
      </c>
      <c r="G338" s="44">
        <v>44.5</v>
      </c>
      <c r="H338" s="45">
        <v>48</v>
      </c>
      <c r="I338" s="52">
        <f t="shared" si="20"/>
        <v>1</v>
      </c>
      <c r="J338" s="53">
        <f t="shared" si="21"/>
        <v>1</v>
      </c>
      <c r="K338" s="53">
        <f t="shared" si="22"/>
        <v>0.92708333333333337</v>
      </c>
      <c r="L338" s="59">
        <f t="shared" si="23"/>
        <v>0.97569444444444453</v>
      </c>
    </row>
    <row r="339" spans="1:12" hidden="1" x14ac:dyDescent="0.25">
      <c r="A339" s="60">
        <v>411101</v>
      </c>
      <c r="B339" t="s">
        <v>1758</v>
      </c>
      <c r="C339" s="44">
        <v>0</v>
      </c>
      <c r="D339" s="45">
        <v>0</v>
      </c>
      <c r="E339" s="44">
        <v>0</v>
      </c>
      <c r="F339" s="45">
        <v>0</v>
      </c>
      <c r="G339" s="44">
        <v>0</v>
      </c>
      <c r="H339" s="45">
        <v>0</v>
      </c>
      <c r="I339" s="52" t="str">
        <f t="shared" si="20"/>
        <v>N/A</v>
      </c>
      <c r="J339" s="53" t="str">
        <f t="shared" si="21"/>
        <v>N/A</v>
      </c>
      <c r="K339" s="53" t="str">
        <f t="shared" si="22"/>
        <v>N/A</v>
      </c>
      <c r="L339" s="59" t="str">
        <f t="shared" si="23"/>
        <v>N/A</v>
      </c>
    </row>
    <row r="340" spans="1:12" hidden="1" x14ac:dyDescent="0.25">
      <c r="A340" s="60">
        <v>411501</v>
      </c>
      <c r="B340" t="s">
        <v>1759</v>
      </c>
      <c r="C340" s="44">
        <v>0</v>
      </c>
      <c r="D340" s="45">
        <v>0</v>
      </c>
      <c r="E340" s="44">
        <v>0</v>
      </c>
      <c r="F340" s="45">
        <v>0</v>
      </c>
      <c r="G340" s="44">
        <v>0</v>
      </c>
      <c r="H340" s="45">
        <v>0</v>
      </c>
      <c r="I340" s="52" t="str">
        <f t="shared" si="20"/>
        <v>N/A</v>
      </c>
      <c r="J340" s="53" t="str">
        <f t="shared" si="21"/>
        <v>N/A</v>
      </c>
      <c r="K340" s="53" t="str">
        <f t="shared" si="22"/>
        <v>N/A</v>
      </c>
      <c r="L340" s="59" t="str">
        <f t="shared" si="23"/>
        <v>N/A</v>
      </c>
    </row>
    <row r="341" spans="1:12" hidden="1" x14ac:dyDescent="0.25">
      <c r="A341" s="60">
        <v>411504</v>
      </c>
      <c r="B341" t="s">
        <v>1760</v>
      </c>
      <c r="C341" s="44">
        <v>0</v>
      </c>
      <c r="D341" s="45">
        <v>0</v>
      </c>
      <c r="E341" s="44">
        <v>0</v>
      </c>
      <c r="F341" s="45">
        <v>0</v>
      </c>
      <c r="G341" s="44">
        <v>0</v>
      </c>
      <c r="H341" s="45">
        <v>0</v>
      </c>
      <c r="I341" s="52" t="str">
        <f t="shared" si="20"/>
        <v>N/A</v>
      </c>
      <c r="J341" s="53" t="str">
        <f t="shared" si="21"/>
        <v>N/A</v>
      </c>
      <c r="K341" s="53" t="str">
        <f t="shared" si="22"/>
        <v>N/A</v>
      </c>
      <c r="L341" s="59" t="str">
        <f t="shared" si="23"/>
        <v>N/A</v>
      </c>
    </row>
    <row r="342" spans="1:12" x14ac:dyDescent="0.25">
      <c r="A342" s="60">
        <v>411603</v>
      </c>
      <c r="B342" t="s">
        <v>380</v>
      </c>
      <c r="C342" s="44">
        <v>36</v>
      </c>
      <c r="D342" s="45">
        <v>28</v>
      </c>
      <c r="E342" s="44">
        <v>36</v>
      </c>
      <c r="F342" s="45">
        <v>28</v>
      </c>
      <c r="G342" s="44">
        <v>18</v>
      </c>
      <c r="H342" s="45">
        <v>14</v>
      </c>
      <c r="I342" s="52">
        <f t="shared" si="20"/>
        <v>1</v>
      </c>
      <c r="J342" s="53">
        <f t="shared" si="21"/>
        <v>1</v>
      </c>
      <c r="K342" s="53">
        <f t="shared" si="22"/>
        <v>1</v>
      </c>
      <c r="L342" s="59">
        <f t="shared" si="23"/>
        <v>1</v>
      </c>
    </row>
    <row r="343" spans="1:12" x14ac:dyDescent="0.25">
      <c r="A343" s="60">
        <v>411701</v>
      </c>
      <c r="B343" t="s">
        <v>1761</v>
      </c>
      <c r="C343" s="44">
        <v>18</v>
      </c>
      <c r="D343" s="45">
        <v>16</v>
      </c>
      <c r="E343" s="44">
        <v>18</v>
      </c>
      <c r="F343" s="45">
        <v>16</v>
      </c>
      <c r="G343" s="44">
        <v>18</v>
      </c>
      <c r="H343" s="45">
        <v>8</v>
      </c>
      <c r="I343" s="52">
        <f t="shared" si="20"/>
        <v>1</v>
      </c>
      <c r="J343" s="53">
        <f t="shared" si="21"/>
        <v>1</v>
      </c>
      <c r="K343" s="53">
        <f t="shared" si="22"/>
        <v>1</v>
      </c>
      <c r="L343" s="59">
        <f t="shared" si="23"/>
        <v>1</v>
      </c>
    </row>
    <row r="344" spans="1:12" x14ac:dyDescent="0.25">
      <c r="A344" s="60">
        <v>411800</v>
      </c>
      <c r="B344" t="s">
        <v>1762</v>
      </c>
      <c r="C344" s="44">
        <v>292</v>
      </c>
      <c r="D344" s="45">
        <v>292</v>
      </c>
      <c r="E344" s="44">
        <v>291</v>
      </c>
      <c r="F344" s="45">
        <v>291</v>
      </c>
      <c r="G344" s="44">
        <v>146.5</v>
      </c>
      <c r="H344" s="45">
        <v>145.5</v>
      </c>
      <c r="I344" s="52">
        <f t="shared" si="20"/>
        <v>1</v>
      </c>
      <c r="J344" s="53">
        <f t="shared" si="21"/>
        <v>1</v>
      </c>
      <c r="K344" s="53">
        <f t="shared" si="22"/>
        <v>1</v>
      </c>
      <c r="L344" s="59">
        <f t="shared" si="23"/>
        <v>1</v>
      </c>
    </row>
    <row r="345" spans="1:12" x14ac:dyDescent="0.25">
      <c r="A345" s="60">
        <v>411902</v>
      </c>
      <c r="B345" t="s">
        <v>1763</v>
      </c>
      <c r="C345" s="44">
        <v>36</v>
      </c>
      <c r="D345" s="45">
        <v>28</v>
      </c>
      <c r="E345" s="44">
        <v>36</v>
      </c>
      <c r="F345" s="45">
        <v>28</v>
      </c>
      <c r="G345" s="44">
        <v>15.5</v>
      </c>
      <c r="H345" s="45">
        <v>14</v>
      </c>
      <c r="I345" s="52">
        <f t="shared" si="20"/>
        <v>1</v>
      </c>
      <c r="J345" s="53">
        <f t="shared" si="21"/>
        <v>1</v>
      </c>
      <c r="K345" s="53">
        <f t="shared" si="22"/>
        <v>1</v>
      </c>
      <c r="L345" s="59">
        <f t="shared" si="23"/>
        <v>1</v>
      </c>
    </row>
    <row r="346" spans="1:12" x14ac:dyDescent="0.25">
      <c r="A346" s="60">
        <v>412000</v>
      </c>
      <c r="B346" t="s">
        <v>1764</v>
      </c>
      <c r="C346" s="44">
        <v>108</v>
      </c>
      <c r="D346" s="45">
        <v>72</v>
      </c>
      <c r="E346" s="44">
        <v>108</v>
      </c>
      <c r="F346" s="45">
        <v>72</v>
      </c>
      <c r="G346" s="44">
        <v>51.5</v>
      </c>
      <c r="H346" s="45">
        <v>36</v>
      </c>
      <c r="I346" s="52">
        <f t="shared" si="20"/>
        <v>1</v>
      </c>
      <c r="J346" s="53">
        <f t="shared" si="21"/>
        <v>1</v>
      </c>
      <c r="K346" s="53">
        <f t="shared" si="22"/>
        <v>1</v>
      </c>
      <c r="L346" s="59">
        <f t="shared" si="23"/>
        <v>1</v>
      </c>
    </row>
    <row r="347" spans="1:12" x14ac:dyDescent="0.25">
      <c r="A347" s="60">
        <v>412201</v>
      </c>
      <c r="B347" t="s">
        <v>33</v>
      </c>
      <c r="C347" s="44">
        <v>18</v>
      </c>
      <c r="D347" s="45">
        <v>18</v>
      </c>
      <c r="E347" s="44">
        <v>18</v>
      </c>
      <c r="F347" s="45">
        <v>18</v>
      </c>
      <c r="G347" s="44">
        <v>18</v>
      </c>
      <c r="H347" s="45">
        <v>9</v>
      </c>
      <c r="I347" s="52">
        <f t="shared" si="20"/>
        <v>1</v>
      </c>
      <c r="J347" s="53">
        <f t="shared" si="21"/>
        <v>1</v>
      </c>
      <c r="K347" s="53">
        <f t="shared" si="22"/>
        <v>1</v>
      </c>
      <c r="L347" s="59">
        <f t="shared" si="23"/>
        <v>1</v>
      </c>
    </row>
    <row r="348" spans="1:12" x14ac:dyDescent="0.25">
      <c r="A348" s="60">
        <v>412300</v>
      </c>
      <c r="B348" t="s">
        <v>1765</v>
      </c>
      <c r="C348" s="44">
        <v>556</v>
      </c>
      <c r="D348" s="45">
        <v>548</v>
      </c>
      <c r="E348" s="44">
        <v>556</v>
      </c>
      <c r="F348" s="45">
        <v>548</v>
      </c>
      <c r="G348" s="44">
        <v>276.5</v>
      </c>
      <c r="H348" s="45">
        <v>274</v>
      </c>
      <c r="I348" s="52">
        <f t="shared" si="20"/>
        <v>1</v>
      </c>
      <c r="J348" s="53">
        <f t="shared" si="21"/>
        <v>1</v>
      </c>
      <c r="K348" s="53">
        <f t="shared" si="22"/>
        <v>1</v>
      </c>
      <c r="L348" s="59">
        <f t="shared" si="23"/>
        <v>1</v>
      </c>
    </row>
    <row r="349" spans="1:12" x14ac:dyDescent="0.25">
      <c r="A349" s="60">
        <v>412801</v>
      </c>
      <c r="B349" t="s">
        <v>1766</v>
      </c>
      <c r="C349" s="44">
        <v>27</v>
      </c>
      <c r="D349" s="45">
        <v>27</v>
      </c>
      <c r="E349" s="44">
        <v>27</v>
      </c>
      <c r="F349" s="45">
        <v>27</v>
      </c>
      <c r="G349" s="44">
        <v>14</v>
      </c>
      <c r="H349" s="45">
        <v>13.5</v>
      </c>
      <c r="I349" s="52">
        <f t="shared" si="20"/>
        <v>1</v>
      </c>
      <c r="J349" s="53">
        <f t="shared" si="21"/>
        <v>1</v>
      </c>
      <c r="K349" s="53">
        <f t="shared" si="22"/>
        <v>1</v>
      </c>
      <c r="L349" s="59">
        <f t="shared" si="23"/>
        <v>1</v>
      </c>
    </row>
    <row r="350" spans="1:12" x14ac:dyDescent="0.25">
      <c r="A350" s="60">
        <v>412901</v>
      </c>
      <c r="B350" t="s">
        <v>1767</v>
      </c>
      <c r="C350" s="44">
        <v>18</v>
      </c>
      <c r="D350" s="45">
        <v>18</v>
      </c>
      <c r="E350" s="44">
        <v>18</v>
      </c>
      <c r="F350" s="45">
        <v>18</v>
      </c>
      <c r="G350" s="44">
        <v>9</v>
      </c>
      <c r="H350" s="45">
        <v>9</v>
      </c>
      <c r="I350" s="52">
        <f t="shared" si="20"/>
        <v>1</v>
      </c>
      <c r="J350" s="53">
        <f t="shared" si="21"/>
        <v>1</v>
      </c>
      <c r="K350" s="53">
        <f t="shared" si="22"/>
        <v>1</v>
      </c>
      <c r="L350" s="59">
        <f t="shared" si="23"/>
        <v>1</v>
      </c>
    </row>
    <row r="351" spans="1:12" hidden="1" x14ac:dyDescent="0.25">
      <c r="A351" s="60">
        <v>412902</v>
      </c>
      <c r="B351" t="s">
        <v>1768</v>
      </c>
      <c r="C351" s="44">
        <v>0</v>
      </c>
      <c r="D351" s="45">
        <v>0</v>
      </c>
      <c r="E351" s="44">
        <v>0</v>
      </c>
      <c r="F351" s="45">
        <v>0</v>
      </c>
      <c r="G351" s="44">
        <v>0</v>
      </c>
      <c r="H351" s="45">
        <v>0</v>
      </c>
      <c r="I351" s="52" t="str">
        <f t="shared" si="20"/>
        <v>N/A</v>
      </c>
      <c r="J351" s="53" t="str">
        <f t="shared" si="21"/>
        <v>N/A</v>
      </c>
      <c r="K351" s="53" t="str">
        <f t="shared" si="22"/>
        <v>N/A</v>
      </c>
      <c r="L351" s="59" t="str">
        <f t="shared" si="23"/>
        <v>N/A</v>
      </c>
    </row>
    <row r="352" spans="1:12" hidden="1" x14ac:dyDescent="0.25">
      <c r="A352" s="60">
        <v>420101</v>
      </c>
      <c r="B352" t="s">
        <v>1769</v>
      </c>
      <c r="C352" s="44">
        <v>0</v>
      </c>
      <c r="D352" s="45">
        <v>0</v>
      </c>
      <c r="E352" s="44">
        <v>0</v>
      </c>
      <c r="F352" s="45">
        <v>0</v>
      </c>
      <c r="G352" s="44">
        <v>0</v>
      </c>
      <c r="H352" s="45">
        <v>0</v>
      </c>
      <c r="I352" s="52" t="str">
        <f t="shared" si="20"/>
        <v>N/A</v>
      </c>
      <c r="J352" s="53" t="str">
        <f t="shared" si="21"/>
        <v>N/A</v>
      </c>
      <c r="K352" s="53" t="str">
        <f t="shared" si="22"/>
        <v>N/A</v>
      </c>
      <c r="L352" s="59" t="str">
        <f t="shared" si="23"/>
        <v>N/A</v>
      </c>
    </row>
    <row r="353" spans="1:12" x14ac:dyDescent="0.25">
      <c r="A353" s="60">
        <v>420303</v>
      </c>
      <c r="B353" t="s">
        <v>319</v>
      </c>
      <c r="C353" s="44">
        <v>232</v>
      </c>
      <c r="D353" s="45">
        <v>215</v>
      </c>
      <c r="E353" s="44">
        <v>232</v>
      </c>
      <c r="F353" s="45">
        <v>215</v>
      </c>
      <c r="G353" s="44">
        <v>143</v>
      </c>
      <c r="H353" s="45">
        <v>107.5</v>
      </c>
      <c r="I353" s="52">
        <f t="shared" si="20"/>
        <v>1</v>
      </c>
      <c r="J353" s="53">
        <f t="shared" si="21"/>
        <v>1</v>
      </c>
      <c r="K353" s="53">
        <f t="shared" si="22"/>
        <v>1</v>
      </c>
      <c r="L353" s="59">
        <f t="shared" si="23"/>
        <v>1</v>
      </c>
    </row>
    <row r="354" spans="1:12" x14ac:dyDescent="0.25">
      <c r="A354" s="60">
        <v>420401</v>
      </c>
      <c r="B354" t="s">
        <v>1770</v>
      </c>
      <c r="C354" s="44">
        <v>185</v>
      </c>
      <c r="D354" s="45">
        <v>161</v>
      </c>
      <c r="E354" s="44">
        <v>180</v>
      </c>
      <c r="F354" s="45">
        <v>161</v>
      </c>
      <c r="G354" s="44">
        <v>82.5</v>
      </c>
      <c r="H354" s="45">
        <v>80.5</v>
      </c>
      <c r="I354" s="52">
        <f t="shared" si="20"/>
        <v>1</v>
      </c>
      <c r="J354" s="53">
        <f t="shared" si="21"/>
        <v>1</v>
      </c>
      <c r="K354" s="53">
        <f t="shared" si="22"/>
        <v>1</v>
      </c>
      <c r="L354" s="59">
        <f t="shared" si="23"/>
        <v>1</v>
      </c>
    </row>
    <row r="355" spans="1:12" hidden="1" x14ac:dyDescent="0.25">
      <c r="A355" s="60">
        <v>420411</v>
      </c>
      <c r="B355" t="s">
        <v>569</v>
      </c>
      <c r="C355" s="44">
        <v>0</v>
      </c>
      <c r="D355" s="45">
        <v>0</v>
      </c>
      <c r="E355" s="44">
        <v>0</v>
      </c>
      <c r="F355" s="45">
        <v>0</v>
      </c>
      <c r="G355" s="44">
        <v>0</v>
      </c>
      <c r="H355" s="45">
        <v>0</v>
      </c>
      <c r="I355" s="52" t="str">
        <f t="shared" si="20"/>
        <v>N/A</v>
      </c>
      <c r="J355" s="53" t="str">
        <f t="shared" si="21"/>
        <v>N/A</v>
      </c>
      <c r="K355" s="53" t="str">
        <f t="shared" si="22"/>
        <v>N/A</v>
      </c>
      <c r="L355" s="59" t="str">
        <f t="shared" si="23"/>
        <v>N/A</v>
      </c>
    </row>
    <row r="356" spans="1:12" x14ac:dyDescent="0.25">
      <c r="A356" s="60">
        <v>420501</v>
      </c>
      <c r="B356" t="s">
        <v>1771</v>
      </c>
      <c r="C356" s="44">
        <v>54</v>
      </c>
      <c r="D356" s="45">
        <v>39</v>
      </c>
      <c r="E356" s="44">
        <v>50</v>
      </c>
      <c r="F356" s="45">
        <v>39</v>
      </c>
      <c r="G356" s="44">
        <v>19.5</v>
      </c>
      <c r="H356" s="45">
        <v>19.5</v>
      </c>
      <c r="I356" s="52">
        <f t="shared" si="20"/>
        <v>1</v>
      </c>
      <c r="J356" s="53">
        <f t="shared" si="21"/>
        <v>1</v>
      </c>
      <c r="K356" s="53">
        <f t="shared" si="22"/>
        <v>1</v>
      </c>
      <c r="L356" s="59">
        <f t="shared" si="23"/>
        <v>1</v>
      </c>
    </row>
    <row r="357" spans="1:12" hidden="1" x14ac:dyDescent="0.25">
      <c r="A357" s="60">
        <v>420601</v>
      </c>
      <c r="B357" t="s">
        <v>1772</v>
      </c>
      <c r="C357" s="44">
        <v>0</v>
      </c>
      <c r="D357" s="45">
        <v>0</v>
      </c>
      <c r="E357" s="44">
        <v>0</v>
      </c>
      <c r="F357" s="45">
        <v>0</v>
      </c>
      <c r="G357" s="44">
        <v>0</v>
      </c>
      <c r="H357" s="45">
        <v>0</v>
      </c>
      <c r="I357" s="52" t="str">
        <f t="shared" si="20"/>
        <v>N/A</v>
      </c>
      <c r="J357" s="53" t="str">
        <f t="shared" si="21"/>
        <v>N/A</v>
      </c>
      <c r="K357" s="53" t="str">
        <f t="shared" si="22"/>
        <v>N/A</v>
      </c>
      <c r="L357" s="59" t="str">
        <f t="shared" si="23"/>
        <v>N/A</v>
      </c>
    </row>
    <row r="358" spans="1:12" hidden="1" x14ac:dyDescent="0.25">
      <c r="A358" s="60">
        <v>420701</v>
      </c>
      <c r="B358" t="s">
        <v>1773</v>
      </c>
      <c r="C358" s="44">
        <v>0</v>
      </c>
      <c r="D358" s="45">
        <v>0</v>
      </c>
      <c r="E358" s="44">
        <v>0</v>
      </c>
      <c r="F358" s="45">
        <v>0</v>
      </c>
      <c r="G358" s="44">
        <v>0</v>
      </c>
      <c r="H358" s="45">
        <v>0</v>
      </c>
      <c r="I358" s="52" t="str">
        <f t="shared" si="20"/>
        <v>N/A</v>
      </c>
      <c r="J358" s="53" t="str">
        <f t="shared" si="21"/>
        <v>N/A</v>
      </c>
      <c r="K358" s="53" t="str">
        <f t="shared" si="22"/>
        <v>N/A</v>
      </c>
      <c r="L358" s="59" t="str">
        <f t="shared" si="23"/>
        <v>N/A</v>
      </c>
    </row>
    <row r="359" spans="1:12" x14ac:dyDescent="0.25">
      <c r="A359" s="60">
        <v>420702</v>
      </c>
      <c r="B359" t="s">
        <v>1774</v>
      </c>
      <c r="C359" s="44">
        <v>36</v>
      </c>
      <c r="D359" s="45">
        <v>34</v>
      </c>
      <c r="E359" s="44">
        <v>33</v>
      </c>
      <c r="F359" s="45">
        <v>34</v>
      </c>
      <c r="G359" s="44">
        <v>36</v>
      </c>
      <c r="H359" s="45">
        <v>38</v>
      </c>
      <c r="I359" s="52">
        <f t="shared" si="20"/>
        <v>1</v>
      </c>
      <c r="J359" s="53">
        <f t="shared" si="21"/>
        <v>0.97058823529411764</v>
      </c>
      <c r="K359" s="53">
        <f t="shared" si="22"/>
        <v>0.94736842105263153</v>
      </c>
      <c r="L359" s="59">
        <f t="shared" si="23"/>
        <v>0.97265221878224972</v>
      </c>
    </row>
    <row r="360" spans="1:12" x14ac:dyDescent="0.25">
      <c r="A360" s="60">
        <v>420807</v>
      </c>
      <c r="B360" t="s">
        <v>1775</v>
      </c>
      <c r="C360" s="44">
        <v>106</v>
      </c>
      <c r="D360" s="45">
        <v>18</v>
      </c>
      <c r="E360" s="44">
        <v>30</v>
      </c>
      <c r="F360" s="45">
        <v>18</v>
      </c>
      <c r="G360" s="44">
        <v>9.5</v>
      </c>
      <c r="H360" s="45">
        <v>9</v>
      </c>
      <c r="I360" s="52">
        <f t="shared" si="20"/>
        <v>1</v>
      </c>
      <c r="J360" s="53">
        <f t="shared" si="21"/>
        <v>1</v>
      </c>
      <c r="K360" s="53">
        <f t="shared" si="22"/>
        <v>1</v>
      </c>
      <c r="L360" s="59">
        <f t="shared" si="23"/>
        <v>1</v>
      </c>
    </row>
    <row r="361" spans="1:12" hidden="1" x14ac:dyDescent="0.25">
      <c r="A361" s="60">
        <v>420901</v>
      </c>
      <c r="B361" t="s">
        <v>1776</v>
      </c>
      <c r="C361" s="44">
        <v>0</v>
      </c>
      <c r="D361" s="45">
        <v>0</v>
      </c>
      <c r="E361" s="44">
        <v>0</v>
      </c>
      <c r="F361" s="45">
        <v>0</v>
      </c>
      <c r="G361" s="44">
        <v>0</v>
      </c>
      <c r="H361" s="45">
        <v>0</v>
      </c>
      <c r="I361" s="52" t="str">
        <f t="shared" si="20"/>
        <v>N/A</v>
      </c>
      <c r="J361" s="53" t="str">
        <f t="shared" si="21"/>
        <v>N/A</v>
      </c>
      <c r="K361" s="53" t="str">
        <f t="shared" si="22"/>
        <v>N/A</v>
      </c>
      <c r="L361" s="59" t="str">
        <f t="shared" si="23"/>
        <v>N/A</v>
      </c>
    </row>
    <row r="362" spans="1:12" hidden="1" x14ac:dyDescent="0.25">
      <c r="A362" s="60">
        <v>421001</v>
      </c>
      <c r="B362" t="s">
        <v>1777</v>
      </c>
      <c r="C362" s="44">
        <v>0</v>
      </c>
      <c r="D362" s="45">
        <v>0</v>
      </c>
      <c r="E362" s="44">
        <v>0</v>
      </c>
      <c r="F362" s="45">
        <v>0</v>
      </c>
      <c r="G362" s="44">
        <v>0</v>
      </c>
      <c r="H362" s="45">
        <v>0</v>
      </c>
      <c r="I362" s="52" t="str">
        <f t="shared" si="20"/>
        <v>N/A</v>
      </c>
      <c r="J362" s="53" t="str">
        <f t="shared" si="21"/>
        <v>N/A</v>
      </c>
      <c r="K362" s="53" t="str">
        <f t="shared" si="22"/>
        <v>N/A</v>
      </c>
      <c r="L362" s="59" t="str">
        <f t="shared" si="23"/>
        <v>N/A</v>
      </c>
    </row>
    <row r="363" spans="1:12" hidden="1" x14ac:dyDescent="0.25">
      <c r="A363" s="60">
        <v>421101</v>
      </c>
      <c r="B363" t="s">
        <v>1778</v>
      </c>
      <c r="C363" s="44">
        <v>0</v>
      </c>
      <c r="D363" s="45">
        <v>0</v>
      </c>
      <c r="E363" s="44">
        <v>0</v>
      </c>
      <c r="F363" s="45">
        <v>0</v>
      </c>
      <c r="G363" s="44">
        <v>0</v>
      </c>
      <c r="H363" s="45">
        <v>0</v>
      </c>
      <c r="I363" s="52" t="str">
        <f t="shared" si="20"/>
        <v>N/A</v>
      </c>
      <c r="J363" s="53" t="str">
        <f t="shared" si="21"/>
        <v>N/A</v>
      </c>
      <c r="K363" s="53" t="str">
        <f t="shared" si="22"/>
        <v>N/A</v>
      </c>
      <c r="L363" s="59" t="str">
        <f t="shared" si="23"/>
        <v>N/A</v>
      </c>
    </row>
    <row r="364" spans="1:12" hidden="1" x14ac:dyDescent="0.25">
      <c r="A364" s="60">
        <v>421201</v>
      </c>
      <c r="B364" t="s">
        <v>1779</v>
      </c>
      <c r="C364" s="44">
        <v>0</v>
      </c>
      <c r="D364" s="45">
        <v>0</v>
      </c>
      <c r="E364" s="44">
        <v>0</v>
      </c>
      <c r="F364" s="45">
        <v>0</v>
      </c>
      <c r="G364" s="44">
        <v>0</v>
      </c>
      <c r="H364" s="45">
        <v>0</v>
      </c>
      <c r="I364" s="52" t="str">
        <f t="shared" si="20"/>
        <v>N/A</v>
      </c>
      <c r="J364" s="53" t="str">
        <f t="shared" si="21"/>
        <v>N/A</v>
      </c>
      <c r="K364" s="53" t="str">
        <f t="shared" si="22"/>
        <v>N/A</v>
      </c>
      <c r="L364" s="59" t="str">
        <f t="shared" si="23"/>
        <v>N/A</v>
      </c>
    </row>
    <row r="365" spans="1:12" hidden="1" x14ac:dyDescent="0.25">
      <c r="A365" s="60">
        <v>421501</v>
      </c>
      <c r="B365" t="s">
        <v>1780</v>
      </c>
      <c r="C365" s="44">
        <v>0</v>
      </c>
      <c r="D365" s="45">
        <v>0</v>
      </c>
      <c r="E365" s="44">
        <v>0</v>
      </c>
      <c r="F365" s="45">
        <v>0</v>
      </c>
      <c r="G365" s="44">
        <v>0</v>
      </c>
      <c r="H365" s="45">
        <v>0</v>
      </c>
      <c r="I365" s="52" t="str">
        <f t="shared" si="20"/>
        <v>N/A</v>
      </c>
      <c r="J365" s="53" t="str">
        <f t="shared" si="21"/>
        <v>N/A</v>
      </c>
      <c r="K365" s="53" t="str">
        <f t="shared" si="22"/>
        <v>N/A</v>
      </c>
      <c r="L365" s="59" t="str">
        <f t="shared" si="23"/>
        <v>N/A</v>
      </c>
    </row>
    <row r="366" spans="1:12" x14ac:dyDescent="0.25">
      <c r="A366" s="60">
        <v>421504</v>
      </c>
      <c r="B366" t="s">
        <v>1781</v>
      </c>
      <c r="C366" s="44">
        <v>36</v>
      </c>
      <c r="D366" s="45">
        <v>17</v>
      </c>
      <c r="E366" s="44">
        <v>18</v>
      </c>
      <c r="F366" s="45">
        <v>16</v>
      </c>
      <c r="G366" s="44">
        <v>25</v>
      </c>
      <c r="H366" s="45">
        <v>8</v>
      </c>
      <c r="I366" s="52">
        <f t="shared" si="20"/>
        <v>1</v>
      </c>
      <c r="J366" s="53">
        <f t="shared" si="21"/>
        <v>1</v>
      </c>
      <c r="K366" s="53">
        <f t="shared" si="22"/>
        <v>1</v>
      </c>
      <c r="L366" s="59">
        <f t="shared" si="23"/>
        <v>1</v>
      </c>
    </row>
    <row r="367" spans="1:12" hidden="1" x14ac:dyDescent="0.25">
      <c r="A367" s="60">
        <v>421601</v>
      </c>
      <c r="B367" t="s">
        <v>1782</v>
      </c>
      <c r="C367" s="44">
        <v>0</v>
      </c>
      <c r="D367" s="45">
        <v>0</v>
      </c>
      <c r="E367" s="44">
        <v>0</v>
      </c>
      <c r="F367" s="45">
        <v>0</v>
      </c>
      <c r="G367" s="44">
        <v>0</v>
      </c>
      <c r="H367" s="45">
        <v>0</v>
      </c>
      <c r="I367" s="52" t="str">
        <f t="shared" si="20"/>
        <v>N/A</v>
      </c>
      <c r="J367" s="53" t="str">
        <f t="shared" si="21"/>
        <v>N/A</v>
      </c>
      <c r="K367" s="53" t="str">
        <f t="shared" si="22"/>
        <v>N/A</v>
      </c>
      <c r="L367" s="59" t="str">
        <f t="shared" si="23"/>
        <v>N/A</v>
      </c>
    </row>
    <row r="368" spans="1:12" x14ac:dyDescent="0.25">
      <c r="A368" s="60">
        <v>421800</v>
      </c>
      <c r="B368" t="s">
        <v>1783</v>
      </c>
      <c r="C368" s="44">
        <v>1473</v>
      </c>
      <c r="D368" s="45">
        <v>1479</v>
      </c>
      <c r="E368" s="44">
        <v>1481</v>
      </c>
      <c r="F368" s="45">
        <v>1481</v>
      </c>
      <c r="G368" s="44">
        <v>1100</v>
      </c>
      <c r="H368" s="45">
        <v>740.5</v>
      </c>
      <c r="I368" s="52">
        <f t="shared" si="20"/>
        <v>0.99594320486815413</v>
      </c>
      <c r="J368" s="53">
        <f t="shared" si="21"/>
        <v>1</v>
      </c>
      <c r="K368" s="53">
        <f t="shared" si="22"/>
        <v>1</v>
      </c>
      <c r="L368" s="59">
        <f t="shared" si="23"/>
        <v>0.9986477349560513</v>
      </c>
    </row>
    <row r="369" spans="1:12" hidden="1" x14ac:dyDescent="0.25">
      <c r="A369" s="60">
        <v>421902</v>
      </c>
      <c r="B369" t="s">
        <v>1784</v>
      </c>
      <c r="C369" s="44">
        <v>0</v>
      </c>
      <c r="D369" s="45">
        <v>0</v>
      </c>
      <c r="E369" s="44">
        <v>0</v>
      </c>
      <c r="F369" s="45">
        <v>0</v>
      </c>
      <c r="G369" s="44">
        <v>0</v>
      </c>
      <c r="H369" s="45">
        <v>0</v>
      </c>
      <c r="I369" s="52" t="str">
        <f t="shared" si="20"/>
        <v>N/A</v>
      </c>
      <c r="J369" s="53" t="str">
        <f t="shared" si="21"/>
        <v>N/A</v>
      </c>
      <c r="K369" s="53" t="str">
        <f t="shared" si="22"/>
        <v>N/A</v>
      </c>
      <c r="L369" s="59" t="str">
        <f t="shared" si="23"/>
        <v>N/A</v>
      </c>
    </row>
    <row r="370" spans="1:12" x14ac:dyDescent="0.25">
      <c r="A370" s="60">
        <v>430300</v>
      </c>
      <c r="B370" t="s">
        <v>1785</v>
      </c>
      <c r="C370" s="44">
        <v>125</v>
      </c>
      <c r="D370" s="45">
        <v>96</v>
      </c>
      <c r="E370" s="44">
        <v>122</v>
      </c>
      <c r="F370" s="45">
        <v>96</v>
      </c>
      <c r="G370" s="44">
        <v>53</v>
      </c>
      <c r="H370" s="45">
        <v>48</v>
      </c>
      <c r="I370" s="52">
        <f t="shared" si="20"/>
        <v>1</v>
      </c>
      <c r="J370" s="53">
        <f t="shared" si="21"/>
        <v>1</v>
      </c>
      <c r="K370" s="53">
        <f t="shared" si="22"/>
        <v>1</v>
      </c>
      <c r="L370" s="59">
        <f t="shared" si="23"/>
        <v>1</v>
      </c>
    </row>
    <row r="371" spans="1:12" x14ac:dyDescent="0.25">
      <c r="A371" s="60">
        <v>430501</v>
      </c>
      <c r="B371" t="s">
        <v>21</v>
      </c>
      <c r="C371" s="44">
        <v>36</v>
      </c>
      <c r="D371" s="45">
        <v>17</v>
      </c>
      <c r="E371" s="44">
        <v>36</v>
      </c>
      <c r="F371" s="45">
        <v>18</v>
      </c>
      <c r="G371" s="44">
        <v>18</v>
      </c>
      <c r="H371" s="45">
        <v>9</v>
      </c>
      <c r="I371" s="52">
        <f t="shared" si="20"/>
        <v>1</v>
      </c>
      <c r="J371" s="53">
        <f t="shared" si="21"/>
        <v>1</v>
      </c>
      <c r="K371" s="53">
        <f t="shared" si="22"/>
        <v>1</v>
      </c>
      <c r="L371" s="59">
        <f t="shared" si="23"/>
        <v>1</v>
      </c>
    </row>
    <row r="372" spans="1:12" x14ac:dyDescent="0.25">
      <c r="A372" s="60">
        <v>430700</v>
      </c>
      <c r="B372" t="s">
        <v>1786</v>
      </c>
      <c r="C372" s="44">
        <v>93</v>
      </c>
      <c r="D372" s="45">
        <v>92</v>
      </c>
      <c r="E372" s="44">
        <v>97</v>
      </c>
      <c r="F372" s="45">
        <v>91</v>
      </c>
      <c r="G372" s="44">
        <v>120</v>
      </c>
      <c r="H372" s="45">
        <v>85</v>
      </c>
      <c r="I372" s="52">
        <f t="shared" si="20"/>
        <v>1</v>
      </c>
      <c r="J372" s="53">
        <f t="shared" si="21"/>
        <v>1</v>
      </c>
      <c r="K372" s="53">
        <f t="shared" si="22"/>
        <v>1</v>
      </c>
      <c r="L372" s="59">
        <f t="shared" si="23"/>
        <v>1</v>
      </c>
    </row>
    <row r="373" spans="1:12" x14ac:dyDescent="0.25">
      <c r="A373" s="60">
        <v>430901</v>
      </c>
      <c r="B373" t="s">
        <v>30</v>
      </c>
      <c r="C373" s="44">
        <v>62</v>
      </c>
      <c r="D373" s="45">
        <v>33</v>
      </c>
      <c r="E373" s="44">
        <v>60</v>
      </c>
      <c r="F373" s="45">
        <v>33</v>
      </c>
      <c r="G373" s="44">
        <v>31</v>
      </c>
      <c r="H373" s="45">
        <v>16.5</v>
      </c>
      <c r="I373" s="52">
        <f t="shared" si="20"/>
        <v>1</v>
      </c>
      <c r="J373" s="53">
        <f t="shared" si="21"/>
        <v>1</v>
      </c>
      <c r="K373" s="53">
        <f t="shared" si="22"/>
        <v>1</v>
      </c>
      <c r="L373" s="59">
        <f t="shared" si="23"/>
        <v>1</v>
      </c>
    </row>
    <row r="374" spans="1:12" x14ac:dyDescent="0.25">
      <c r="A374" s="60">
        <v>431101</v>
      </c>
      <c r="B374" t="s">
        <v>1787</v>
      </c>
      <c r="C374" s="44">
        <v>18</v>
      </c>
      <c r="D374" s="45">
        <v>17</v>
      </c>
      <c r="E374" s="44">
        <v>18</v>
      </c>
      <c r="F374" s="45">
        <v>17</v>
      </c>
      <c r="G374" s="44">
        <v>9</v>
      </c>
      <c r="H374" s="45">
        <v>8.5</v>
      </c>
      <c r="I374" s="52">
        <f t="shared" si="20"/>
        <v>1</v>
      </c>
      <c r="J374" s="53">
        <f t="shared" si="21"/>
        <v>1</v>
      </c>
      <c r="K374" s="53">
        <f t="shared" si="22"/>
        <v>1</v>
      </c>
      <c r="L374" s="59">
        <f t="shared" si="23"/>
        <v>1</v>
      </c>
    </row>
    <row r="375" spans="1:12" x14ac:dyDescent="0.25">
      <c r="A375" s="60">
        <v>431201</v>
      </c>
      <c r="B375" t="s">
        <v>1788</v>
      </c>
      <c r="C375" s="44">
        <v>40</v>
      </c>
      <c r="D375" s="45">
        <v>17</v>
      </c>
      <c r="E375" s="44">
        <v>32</v>
      </c>
      <c r="F375" s="45">
        <v>17</v>
      </c>
      <c r="G375" s="44">
        <v>16</v>
      </c>
      <c r="H375" s="45">
        <v>8.5</v>
      </c>
      <c r="I375" s="52">
        <f t="shared" si="20"/>
        <v>1</v>
      </c>
      <c r="J375" s="53">
        <f t="shared" si="21"/>
        <v>1</v>
      </c>
      <c r="K375" s="53">
        <f t="shared" si="22"/>
        <v>1</v>
      </c>
      <c r="L375" s="59">
        <f t="shared" si="23"/>
        <v>1</v>
      </c>
    </row>
    <row r="376" spans="1:12" x14ac:dyDescent="0.25">
      <c r="A376" s="60">
        <v>431301</v>
      </c>
      <c r="B376" t="s">
        <v>49</v>
      </c>
      <c r="C376" s="44">
        <v>51</v>
      </c>
      <c r="D376" s="45">
        <v>42</v>
      </c>
      <c r="E376" s="44">
        <v>51</v>
      </c>
      <c r="F376" s="45">
        <v>43</v>
      </c>
      <c r="G376" s="44">
        <v>24</v>
      </c>
      <c r="H376" s="45">
        <v>21.5</v>
      </c>
      <c r="I376" s="52">
        <f t="shared" si="20"/>
        <v>1</v>
      </c>
      <c r="J376" s="53">
        <f t="shared" si="21"/>
        <v>1</v>
      </c>
      <c r="K376" s="53">
        <f t="shared" si="22"/>
        <v>1</v>
      </c>
      <c r="L376" s="59">
        <f t="shared" si="23"/>
        <v>1</v>
      </c>
    </row>
    <row r="377" spans="1:12" hidden="1" x14ac:dyDescent="0.25">
      <c r="A377" s="60">
        <v>431401</v>
      </c>
      <c r="B377" t="s">
        <v>1789</v>
      </c>
      <c r="C377" s="44">
        <v>0</v>
      </c>
      <c r="D377" s="45">
        <v>0</v>
      </c>
      <c r="E377" s="44">
        <v>0</v>
      </c>
      <c r="F377" s="45">
        <v>0</v>
      </c>
      <c r="G377" s="44">
        <v>0</v>
      </c>
      <c r="H377" s="45">
        <v>0</v>
      </c>
      <c r="I377" s="52" t="str">
        <f t="shared" si="20"/>
        <v>N/A</v>
      </c>
      <c r="J377" s="53" t="str">
        <f t="shared" si="21"/>
        <v>N/A</v>
      </c>
      <c r="K377" s="53" t="str">
        <f t="shared" si="22"/>
        <v>N/A</v>
      </c>
      <c r="L377" s="59" t="str">
        <f t="shared" si="23"/>
        <v>N/A</v>
      </c>
    </row>
    <row r="378" spans="1:12" x14ac:dyDescent="0.25">
      <c r="A378" s="60">
        <v>431701</v>
      </c>
      <c r="B378" t="s">
        <v>1790</v>
      </c>
      <c r="C378" s="44">
        <v>100</v>
      </c>
      <c r="D378" s="45">
        <v>68</v>
      </c>
      <c r="E378" s="44">
        <v>100</v>
      </c>
      <c r="F378" s="45">
        <v>68</v>
      </c>
      <c r="G378" s="44">
        <v>49</v>
      </c>
      <c r="H378" s="45">
        <v>34</v>
      </c>
      <c r="I378" s="52">
        <f t="shared" si="20"/>
        <v>1</v>
      </c>
      <c r="J378" s="53">
        <f t="shared" si="21"/>
        <v>1</v>
      </c>
      <c r="K378" s="53">
        <f t="shared" si="22"/>
        <v>1</v>
      </c>
      <c r="L378" s="59">
        <f t="shared" si="23"/>
        <v>1</v>
      </c>
    </row>
    <row r="379" spans="1:12" x14ac:dyDescent="0.25">
      <c r="A379" s="60">
        <v>440102</v>
      </c>
      <c r="B379" t="s">
        <v>577</v>
      </c>
      <c r="C379" s="44">
        <v>128</v>
      </c>
      <c r="D379" s="45">
        <v>94</v>
      </c>
      <c r="E379" s="44">
        <v>128</v>
      </c>
      <c r="F379" s="45">
        <v>94</v>
      </c>
      <c r="G379" s="44">
        <v>55</v>
      </c>
      <c r="H379" s="45">
        <v>47</v>
      </c>
      <c r="I379" s="52">
        <f t="shared" si="20"/>
        <v>1</v>
      </c>
      <c r="J379" s="53">
        <f t="shared" si="21"/>
        <v>1</v>
      </c>
      <c r="K379" s="53">
        <f t="shared" si="22"/>
        <v>1</v>
      </c>
      <c r="L379" s="59">
        <f t="shared" si="23"/>
        <v>1</v>
      </c>
    </row>
    <row r="380" spans="1:12" hidden="1" x14ac:dyDescent="0.25">
      <c r="A380" s="60">
        <v>440201</v>
      </c>
      <c r="B380" t="s">
        <v>1791</v>
      </c>
      <c r="C380" s="44">
        <v>0</v>
      </c>
      <c r="D380" s="45">
        <v>0</v>
      </c>
      <c r="E380" s="44">
        <v>0</v>
      </c>
      <c r="F380" s="45">
        <v>0</v>
      </c>
      <c r="G380" s="44">
        <v>0</v>
      </c>
      <c r="H380" s="45">
        <v>0</v>
      </c>
      <c r="I380" s="52" t="str">
        <f t="shared" si="20"/>
        <v>N/A</v>
      </c>
      <c r="J380" s="53" t="str">
        <f t="shared" si="21"/>
        <v>N/A</v>
      </c>
      <c r="K380" s="53" t="str">
        <f t="shared" si="22"/>
        <v>N/A</v>
      </c>
      <c r="L380" s="59" t="str">
        <f t="shared" si="23"/>
        <v>N/A</v>
      </c>
    </row>
    <row r="381" spans="1:12" hidden="1" x14ac:dyDescent="0.25">
      <c r="A381" s="60">
        <v>440301</v>
      </c>
      <c r="B381" t="s">
        <v>1792</v>
      </c>
      <c r="C381" s="44">
        <v>0</v>
      </c>
      <c r="D381" s="45">
        <v>0</v>
      </c>
      <c r="E381" s="44">
        <v>0</v>
      </c>
      <c r="F381" s="45">
        <v>0</v>
      </c>
      <c r="G381" s="44">
        <v>0</v>
      </c>
      <c r="H381" s="45">
        <v>0</v>
      </c>
      <c r="I381" s="52" t="str">
        <f t="shared" si="20"/>
        <v>N/A</v>
      </c>
      <c r="J381" s="53" t="str">
        <f t="shared" si="21"/>
        <v>N/A</v>
      </c>
      <c r="K381" s="53" t="str">
        <f t="shared" si="22"/>
        <v>N/A</v>
      </c>
      <c r="L381" s="59" t="str">
        <f t="shared" si="23"/>
        <v>N/A</v>
      </c>
    </row>
    <row r="382" spans="1:12" x14ac:dyDescent="0.25">
      <c r="A382" s="60">
        <v>440401</v>
      </c>
      <c r="B382" t="s">
        <v>1793</v>
      </c>
      <c r="C382" s="44">
        <v>108</v>
      </c>
      <c r="D382" s="45">
        <v>102</v>
      </c>
      <c r="E382" s="44">
        <v>108</v>
      </c>
      <c r="F382" s="45">
        <v>102</v>
      </c>
      <c r="G382" s="44">
        <v>72</v>
      </c>
      <c r="H382" s="45">
        <v>51</v>
      </c>
      <c r="I382" s="52">
        <f t="shared" si="20"/>
        <v>1</v>
      </c>
      <c r="J382" s="53">
        <f t="shared" si="21"/>
        <v>1</v>
      </c>
      <c r="K382" s="53">
        <f t="shared" si="22"/>
        <v>1</v>
      </c>
      <c r="L382" s="59">
        <f t="shared" si="23"/>
        <v>1</v>
      </c>
    </row>
    <row r="383" spans="1:12" hidden="1" x14ac:dyDescent="0.25">
      <c r="A383" s="60">
        <v>440601</v>
      </c>
      <c r="B383" t="s">
        <v>1794</v>
      </c>
      <c r="C383" s="44">
        <v>0</v>
      </c>
      <c r="D383" s="45">
        <v>0</v>
      </c>
      <c r="E383" s="44">
        <v>0</v>
      </c>
      <c r="F383" s="45">
        <v>0</v>
      </c>
      <c r="G383" s="44">
        <v>0</v>
      </c>
      <c r="H383" s="45">
        <v>0</v>
      </c>
      <c r="I383" s="52" t="str">
        <f t="shared" si="20"/>
        <v>N/A</v>
      </c>
      <c r="J383" s="53" t="str">
        <f t="shared" si="21"/>
        <v>N/A</v>
      </c>
      <c r="K383" s="53" t="str">
        <f t="shared" si="22"/>
        <v>N/A</v>
      </c>
      <c r="L383" s="59" t="str">
        <f t="shared" si="23"/>
        <v>N/A</v>
      </c>
    </row>
    <row r="384" spans="1:12" hidden="1" x14ac:dyDescent="0.25">
      <c r="A384" s="60">
        <v>440901</v>
      </c>
      <c r="B384" t="s">
        <v>244</v>
      </c>
      <c r="C384" s="44">
        <v>0</v>
      </c>
      <c r="D384" s="45">
        <v>0</v>
      </c>
      <c r="E384" s="44">
        <v>0</v>
      </c>
      <c r="F384" s="45">
        <v>0</v>
      </c>
      <c r="G384" s="44">
        <v>0</v>
      </c>
      <c r="H384" s="45">
        <v>0</v>
      </c>
      <c r="I384" s="52" t="str">
        <f t="shared" si="20"/>
        <v>N/A</v>
      </c>
      <c r="J384" s="53" t="str">
        <f t="shared" si="21"/>
        <v>N/A</v>
      </c>
      <c r="K384" s="53" t="str">
        <f t="shared" si="22"/>
        <v>N/A</v>
      </c>
      <c r="L384" s="59" t="str">
        <f t="shared" si="23"/>
        <v>N/A</v>
      </c>
    </row>
    <row r="385" spans="1:12" x14ac:dyDescent="0.25">
      <c r="A385" s="60">
        <v>441000</v>
      </c>
      <c r="B385" t="s">
        <v>1795</v>
      </c>
      <c r="C385" s="44">
        <v>272</v>
      </c>
      <c r="D385" s="45">
        <v>247</v>
      </c>
      <c r="E385" s="44">
        <v>269</v>
      </c>
      <c r="F385" s="45">
        <v>246</v>
      </c>
      <c r="G385" s="44">
        <v>139</v>
      </c>
      <c r="H385" s="45">
        <v>123</v>
      </c>
      <c r="I385" s="52">
        <f t="shared" si="20"/>
        <v>1</v>
      </c>
      <c r="J385" s="53">
        <f t="shared" si="21"/>
        <v>1</v>
      </c>
      <c r="K385" s="53">
        <f t="shared" si="22"/>
        <v>1</v>
      </c>
      <c r="L385" s="59">
        <f t="shared" si="23"/>
        <v>1</v>
      </c>
    </row>
    <row r="386" spans="1:12" x14ac:dyDescent="0.25">
      <c r="A386" s="60">
        <v>441101</v>
      </c>
      <c r="B386" t="s">
        <v>581</v>
      </c>
      <c r="C386" s="44">
        <v>104</v>
      </c>
      <c r="D386" s="45">
        <v>104</v>
      </c>
      <c r="E386" s="44">
        <v>104</v>
      </c>
      <c r="F386" s="45">
        <v>104</v>
      </c>
      <c r="G386" s="44">
        <v>104</v>
      </c>
      <c r="H386" s="45">
        <v>52</v>
      </c>
      <c r="I386" s="52">
        <f t="shared" si="20"/>
        <v>1</v>
      </c>
      <c r="J386" s="53">
        <f t="shared" si="21"/>
        <v>1</v>
      </c>
      <c r="K386" s="53">
        <f t="shared" si="22"/>
        <v>1</v>
      </c>
      <c r="L386" s="59">
        <f t="shared" si="23"/>
        <v>1</v>
      </c>
    </row>
    <row r="387" spans="1:12" hidden="1" x14ac:dyDescent="0.25">
      <c r="A387" s="60">
        <v>441201</v>
      </c>
      <c r="B387" t="s">
        <v>1796</v>
      </c>
      <c r="C387" s="44">
        <v>0</v>
      </c>
      <c r="D387" s="45">
        <v>0</v>
      </c>
      <c r="E387" s="44">
        <v>0</v>
      </c>
      <c r="F387" s="45">
        <v>0</v>
      </c>
      <c r="G387" s="44">
        <v>0</v>
      </c>
      <c r="H387" s="45">
        <v>0</v>
      </c>
      <c r="I387" s="52" t="str">
        <f t="shared" si="20"/>
        <v>N/A</v>
      </c>
      <c r="J387" s="53" t="str">
        <f t="shared" si="21"/>
        <v>N/A</v>
      </c>
      <c r="K387" s="53" t="str">
        <f t="shared" si="22"/>
        <v>N/A</v>
      </c>
      <c r="L387" s="59" t="str">
        <f t="shared" si="23"/>
        <v>N/A</v>
      </c>
    </row>
    <row r="388" spans="1:12" x14ac:dyDescent="0.25">
      <c r="A388" s="60">
        <v>441202</v>
      </c>
      <c r="B388" t="s">
        <v>1797</v>
      </c>
      <c r="C388" s="44">
        <v>505</v>
      </c>
      <c r="D388" s="45">
        <v>467</v>
      </c>
      <c r="E388" s="44">
        <v>499</v>
      </c>
      <c r="F388" s="45">
        <v>467</v>
      </c>
      <c r="G388" s="44">
        <v>235</v>
      </c>
      <c r="H388" s="45">
        <v>233.5</v>
      </c>
      <c r="I388" s="52">
        <f t="shared" si="20"/>
        <v>1</v>
      </c>
      <c r="J388" s="53">
        <f t="shared" si="21"/>
        <v>1</v>
      </c>
      <c r="K388" s="53">
        <f t="shared" si="22"/>
        <v>1</v>
      </c>
      <c r="L388" s="59">
        <f t="shared" si="23"/>
        <v>1</v>
      </c>
    </row>
    <row r="389" spans="1:12" x14ac:dyDescent="0.25">
      <c r="A389" s="60">
        <v>441301</v>
      </c>
      <c r="B389" t="s">
        <v>1798</v>
      </c>
      <c r="C389" s="44">
        <v>90</v>
      </c>
      <c r="D389" s="45">
        <v>86</v>
      </c>
      <c r="E389" s="44">
        <v>90</v>
      </c>
      <c r="F389" s="45">
        <v>84</v>
      </c>
      <c r="G389" s="44">
        <v>45.5</v>
      </c>
      <c r="H389" s="45">
        <v>42</v>
      </c>
      <c r="I389" s="52">
        <f t="shared" ref="I389:I452" si="24">IFERROR(MIN(1,C389/D389),"N/A")</f>
        <v>1</v>
      </c>
      <c r="J389" s="53">
        <f t="shared" ref="J389:J452" si="25">IFERROR(MIN(1,E389/F389),"N/A")</f>
        <v>1</v>
      </c>
      <c r="K389" s="53">
        <f t="shared" si="22"/>
        <v>1</v>
      </c>
      <c r="L389" s="59">
        <f t="shared" si="23"/>
        <v>1</v>
      </c>
    </row>
    <row r="390" spans="1:12" x14ac:dyDescent="0.25">
      <c r="A390" s="60">
        <v>441600</v>
      </c>
      <c r="B390" t="s">
        <v>1799</v>
      </c>
      <c r="C390" s="44">
        <v>611</v>
      </c>
      <c r="D390" s="45">
        <v>611</v>
      </c>
      <c r="E390" s="44">
        <v>607</v>
      </c>
      <c r="F390" s="45">
        <v>607</v>
      </c>
      <c r="G390" s="44">
        <v>303.5</v>
      </c>
      <c r="H390" s="45">
        <v>303.5</v>
      </c>
      <c r="I390" s="52">
        <f t="shared" si="24"/>
        <v>1</v>
      </c>
      <c r="J390" s="53">
        <f t="shared" si="25"/>
        <v>1</v>
      </c>
      <c r="K390" s="53">
        <f t="shared" ref="K390:K453" si="26">IFERROR(MIN(1,G390/H390),"N/A")</f>
        <v>1</v>
      </c>
      <c r="L390" s="59">
        <f t="shared" ref="L390:L453" si="27">IFERROR(AVERAGEIF(I390:K390,"&lt;&gt;N/A"),"N/A")</f>
        <v>1</v>
      </c>
    </row>
    <row r="391" spans="1:12" x14ac:dyDescent="0.25">
      <c r="A391" s="60">
        <v>441800</v>
      </c>
      <c r="B391" t="s">
        <v>1800</v>
      </c>
      <c r="C391" s="44">
        <v>37</v>
      </c>
      <c r="D391" s="45">
        <v>37</v>
      </c>
      <c r="E391" s="44">
        <v>37</v>
      </c>
      <c r="F391" s="45">
        <v>37</v>
      </c>
      <c r="G391" s="44">
        <v>25</v>
      </c>
      <c r="H391" s="45">
        <v>18.5</v>
      </c>
      <c r="I391" s="52">
        <f t="shared" si="24"/>
        <v>1</v>
      </c>
      <c r="J391" s="53">
        <f t="shared" si="25"/>
        <v>1</v>
      </c>
      <c r="K391" s="53">
        <f t="shared" si="26"/>
        <v>1</v>
      </c>
      <c r="L391" s="59">
        <f t="shared" si="27"/>
        <v>1</v>
      </c>
    </row>
    <row r="392" spans="1:12" hidden="1" x14ac:dyDescent="0.25">
      <c r="A392" s="60">
        <v>441903</v>
      </c>
      <c r="B392" t="s">
        <v>1801</v>
      </c>
      <c r="C392" s="44">
        <v>0</v>
      </c>
      <c r="D392" s="45">
        <v>0</v>
      </c>
      <c r="E392" s="44">
        <v>0</v>
      </c>
      <c r="F392" s="45">
        <v>0</v>
      </c>
      <c r="G392" s="44">
        <v>0</v>
      </c>
      <c r="H392" s="45">
        <v>0</v>
      </c>
      <c r="I392" s="52" t="str">
        <f t="shared" si="24"/>
        <v>N/A</v>
      </c>
      <c r="J392" s="53" t="str">
        <f t="shared" si="25"/>
        <v>N/A</v>
      </c>
      <c r="K392" s="53" t="str">
        <f t="shared" si="26"/>
        <v>N/A</v>
      </c>
      <c r="L392" s="59" t="str">
        <f t="shared" si="27"/>
        <v>N/A</v>
      </c>
    </row>
    <row r="393" spans="1:12" hidden="1" x14ac:dyDescent="0.25">
      <c r="A393" s="60">
        <v>442101</v>
      </c>
      <c r="B393" t="s">
        <v>584</v>
      </c>
      <c r="C393" s="44">
        <v>0</v>
      </c>
      <c r="D393" s="45">
        <v>0</v>
      </c>
      <c r="E393" s="44">
        <v>0</v>
      </c>
      <c r="F393" s="45">
        <v>0</v>
      </c>
      <c r="G393" s="44">
        <v>0</v>
      </c>
      <c r="H393" s="45">
        <v>0</v>
      </c>
      <c r="I393" s="52" t="str">
        <f t="shared" si="24"/>
        <v>N/A</v>
      </c>
      <c r="J393" s="53" t="str">
        <f t="shared" si="25"/>
        <v>N/A</v>
      </c>
      <c r="K393" s="53" t="str">
        <f t="shared" si="26"/>
        <v>N/A</v>
      </c>
      <c r="L393" s="59" t="str">
        <f t="shared" si="27"/>
        <v>N/A</v>
      </c>
    </row>
    <row r="394" spans="1:12" hidden="1" x14ac:dyDescent="0.25">
      <c r="A394" s="60">
        <v>442111</v>
      </c>
      <c r="B394" t="s">
        <v>585</v>
      </c>
      <c r="C394" s="44">
        <v>0</v>
      </c>
      <c r="D394" s="45">
        <v>0</v>
      </c>
      <c r="E394" s="44">
        <v>0</v>
      </c>
      <c r="F394" s="45">
        <v>0</v>
      </c>
      <c r="G394" s="44">
        <v>0</v>
      </c>
      <c r="H394" s="45">
        <v>0</v>
      </c>
      <c r="I394" s="52" t="str">
        <f t="shared" si="24"/>
        <v>N/A</v>
      </c>
      <c r="J394" s="53" t="str">
        <f t="shared" si="25"/>
        <v>N/A</v>
      </c>
      <c r="K394" s="53" t="str">
        <f t="shared" si="26"/>
        <v>N/A</v>
      </c>
      <c r="L394" s="59" t="str">
        <f t="shared" si="27"/>
        <v>N/A</v>
      </c>
    </row>
    <row r="395" spans="1:12" hidden="1" x14ac:dyDescent="0.25">
      <c r="A395" s="60">
        <v>442115</v>
      </c>
      <c r="B395" t="s">
        <v>1802</v>
      </c>
      <c r="C395" s="44">
        <v>0</v>
      </c>
      <c r="D395" s="45">
        <v>0</v>
      </c>
      <c r="E395" s="44">
        <v>0</v>
      </c>
      <c r="F395" s="45">
        <v>0</v>
      </c>
      <c r="G395" s="44">
        <v>0</v>
      </c>
      <c r="H395" s="45">
        <v>0</v>
      </c>
      <c r="I395" s="52" t="str">
        <f t="shared" si="24"/>
        <v>N/A</v>
      </c>
      <c r="J395" s="53" t="str">
        <f t="shared" si="25"/>
        <v>N/A</v>
      </c>
      <c r="K395" s="53" t="str">
        <f t="shared" si="26"/>
        <v>N/A</v>
      </c>
      <c r="L395" s="59" t="str">
        <f t="shared" si="27"/>
        <v>N/A</v>
      </c>
    </row>
    <row r="396" spans="1:12" x14ac:dyDescent="0.25">
      <c r="A396" s="60">
        <v>450101</v>
      </c>
      <c r="B396" t="s">
        <v>1803</v>
      </c>
      <c r="C396" s="44">
        <v>97</v>
      </c>
      <c r="D396" s="45">
        <v>85</v>
      </c>
      <c r="E396" s="44">
        <v>97</v>
      </c>
      <c r="F396" s="45">
        <v>85</v>
      </c>
      <c r="G396" s="44">
        <v>47.5</v>
      </c>
      <c r="H396" s="45">
        <v>42.5</v>
      </c>
      <c r="I396" s="52">
        <f t="shared" si="24"/>
        <v>1</v>
      </c>
      <c r="J396" s="53">
        <f t="shared" si="25"/>
        <v>1</v>
      </c>
      <c r="K396" s="53">
        <f t="shared" si="26"/>
        <v>1</v>
      </c>
      <c r="L396" s="59">
        <f t="shared" si="27"/>
        <v>1</v>
      </c>
    </row>
    <row r="397" spans="1:12" x14ac:dyDescent="0.25">
      <c r="A397" s="60">
        <v>450607</v>
      </c>
      <c r="B397" t="s">
        <v>1804</v>
      </c>
      <c r="C397" s="44">
        <v>42</v>
      </c>
      <c r="D397" s="45">
        <v>20</v>
      </c>
      <c r="E397" s="44">
        <v>37</v>
      </c>
      <c r="F397" s="45">
        <v>21</v>
      </c>
      <c r="G397" s="44">
        <v>22</v>
      </c>
      <c r="H397" s="45">
        <v>10.5</v>
      </c>
      <c r="I397" s="52">
        <f t="shared" si="24"/>
        <v>1</v>
      </c>
      <c r="J397" s="53">
        <f t="shared" si="25"/>
        <v>1</v>
      </c>
      <c r="K397" s="53">
        <f t="shared" si="26"/>
        <v>1</v>
      </c>
      <c r="L397" s="59">
        <f t="shared" si="27"/>
        <v>1</v>
      </c>
    </row>
    <row r="398" spans="1:12" x14ac:dyDescent="0.25">
      <c r="A398" s="60">
        <v>450704</v>
      </c>
      <c r="B398" t="s">
        <v>1805</v>
      </c>
      <c r="C398" s="44">
        <v>63</v>
      </c>
      <c r="D398" s="45">
        <v>34</v>
      </c>
      <c r="E398" s="44">
        <v>49</v>
      </c>
      <c r="F398" s="45">
        <v>35</v>
      </c>
      <c r="G398" s="44">
        <v>31.5</v>
      </c>
      <c r="H398" s="45">
        <v>17.5</v>
      </c>
      <c r="I398" s="52">
        <f t="shared" si="24"/>
        <v>1</v>
      </c>
      <c r="J398" s="53">
        <f t="shared" si="25"/>
        <v>1</v>
      </c>
      <c r="K398" s="53">
        <f t="shared" si="26"/>
        <v>1</v>
      </c>
      <c r="L398" s="59">
        <f t="shared" si="27"/>
        <v>1</v>
      </c>
    </row>
    <row r="399" spans="1:12" x14ac:dyDescent="0.25">
      <c r="A399" s="60">
        <v>450801</v>
      </c>
      <c r="B399" t="s">
        <v>1806</v>
      </c>
      <c r="C399" s="44">
        <v>72</v>
      </c>
      <c r="D399" s="45">
        <v>56</v>
      </c>
      <c r="E399" s="44">
        <v>70</v>
      </c>
      <c r="F399" s="45">
        <v>55</v>
      </c>
      <c r="G399" s="44">
        <v>20.5</v>
      </c>
      <c r="H399" s="45">
        <v>27.5</v>
      </c>
      <c r="I399" s="52">
        <f t="shared" si="24"/>
        <v>1</v>
      </c>
      <c r="J399" s="53">
        <f t="shared" si="25"/>
        <v>1</v>
      </c>
      <c r="K399" s="53">
        <f t="shared" si="26"/>
        <v>0.74545454545454548</v>
      </c>
      <c r="L399" s="59">
        <f t="shared" si="27"/>
        <v>0.91515151515151516</v>
      </c>
    </row>
    <row r="400" spans="1:12" x14ac:dyDescent="0.25">
      <c r="A400" s="60">
        <v>451001</v>
      </c>
      <c r="B400" t="s">
        <v>1807</v>
      </c>
      <c r="C400" s="44">
        <v>29</v>
      </c>
      <c r="D400" s="45">
        <v>20</v>
      </c>
      <c r="E400" s="44">
        <v>40</v>
      </c>
      <c r="F400" s="45">
        <v>21</v>
      </c>
      <c r="G400" s="44">
        <v>24</v>
      </c>
      <c r="H400" s="45">
        <v>10.5</v>
      </c>
      <c r="I400" s="52">
        <f t="shared" si="24"/>
        <v>1</v>
      </c>
      <c r="J400" s="53">
        <f t="shared" si="25"/>
        <v>1</v>
      </c>
      <c r="K400" s="53">
        <f t="shared" si="26"/>
        <v>1</v>
      </c>
      <c r="L400" s="59">
        <f t="shared" si="27"/>
        <v>1</v>
      </c>
    </row>
    <row r="401" spans="1:12" x14ac:dyDescent="0.25">
      <c r="A401" s="60">
        <v>460102</v>
      </c>
      <c r="B401" t="s">
        <v>1808</v>
      </c>
      <c r="C401" s="44">
        <v>36</v>
      </c>
      <c r="D401" s="45">
        <v>22</v>
      </c>
      <c r="E401" s="44">
        <v>36</v>
      </c>
      <c r="F401" s="45">
        <v>21</v>
      </c>
      <c r="G401" s="44">
        <v>18.5</v>
      </c>
      <c r="H401" s="45">
        <v>10.5</v>
      </c>
      <c r="I401" s="52">
        <f t="shared" si="24"/>
        <v>1</v>
      </c>
      <c r="J401" s="53">
        <f t="shared" si="25"/>
        <v>1</v>
      </c>
      <c r="K401" s="53">
        <f t="shared" si="26"/>
        <v>1</v>
      </c>
      <c r="L401" s="59">
        <f t="shared" si="27"/>
        <v>1</v>
      </c>
    </row>
    <row r="402" spans="1:12" x14ac:dyDescent="0.25">
      <c r="A402" s="60">
        <v>460500</v>
      </c>
      <c r="B402" t="s">
        <v>1809</v>
      </c>
      <c r="C402" s="44">
        <v>157</v>
      </c>
      <c r="D402" s="45">
        <v>158</v>
      </c>
      <c r="E402" s="44">
        <v>157</v>
      </c>
      <c r="F402" s="45">
        <v>158</v>
      </c>
      <c r="G402" s="44">
        <v>75.5</v>
      </c>
      <c r="H402" s="45">
        <v>79</v>
      </c>
      <c r="I402" s="52">
        <f t="shared" si="24"/>
        <v>0.99367088607594933</v>
      </c>
      <c r="J402" s="53">
        <f t="shared" si="25"/>
        <v>0.99367088607594933</v>
      </c>
      <c r="K402" s="53">
        <f t="shared" si="26"/>
        <v>0.95569620253164556</v>
      </c>
      <c r="L402" s="59">
        <f t="shared" si="27"/>
        <v>0.981012658227848</v>
      </c>
    </row>
    <row r="403" spans="1:12" x14ac:dyDescent="0.25">
      <c r="A403" s="60">
        <v>460701</v>
      </c>
      <c r="B403" t="s">
        <v>1810</v>
      </c>
      <c r="C403" s="44">
        <v>72</v>
      </c>
      <c r="D403" s="45">
        <v>53</v>
      </c>
      <c r="E403" s="44">
        <v>72</v>
      </c>
      <c r="F403" s="45">
        <v>54</v>
      </c>
      <c r="G403" s="44">
        <v>35.5</v>
      </c>
      <c r="H403" s="45">
        <v>27</v>
      </c>
      <c r="I403" s="52">
        <f t="shared" si="24"/>
        <v>1</v>
      </c>
      <c r="J403" s="53">
        <f t="shared" si="25"/>
        <v>1</v>
      </c>
      <c r="K403" s="53">
        <f t="shared" si="26"/>
        <v>1</v>
      </c>
      <c r="L403" s="59">
        <f t="shared" si="27"/>
        <v>1</v>
      </c>
    </row>
    <row r="404" spans="1:12" x14ac:dyDescent="0.25">
      <c r="A404" s="60">
        <v>460801</v>
      </c>
      <c r="B404" t="s">
        <v>12</v>
      </c>
      <c r="C404" s="44">
        <v>120</v>
      </c>
      <c r="D404" s="45">
        <v>99</v>
      </c>
      <c r="E404" s="44">
        <v>120</v>
      </c>
      <c r="F404" s="45">
        <v>99</v>
      </c>
      <c r="G404" s="44">
        <v>58</v>
      </c>
      <c r="H404" s="45">
        <v>49.5</v>
      </c>
      <c r="I404" s="52">
        <f t="shared" si="24"/>
        <v>1</v>
      </c>
      <c r="J404" s="53">
        <f t="shared" si="25"/>
        <v>1</v>
      </c>
      <c r="K404" s="53">
        <f t="shared" si="26"/>
        <v>1</v>
      </c>
      <c r="L404" s="59">
        <f t="shared" si="27"/>
        <v>1</v>
      </c>
    </row>
    <row r="405" spans="1:12" x14ac:dyDescent="0.25">
      <c r="A405" s="60">
        <v>460901</v>
      </c>
      <c r="B405" t="s">
        <v>1811</v>
      </c>
      <c r="C405" s="44">
        <v>108</v>
      </c>
      <c r="D405" s="45">
        <v>84</v>
      </c>
      <c r="E405" s="44">
        <v>114</v>
      </c>
      <c r="F405" s="45">
        <v>84</v>
      </c>
      <c r="G405" s="44">
        <v>51.5</v>
      </c>
      <c r="H405" s="45">
        <v>42</v>
      </c>
      <c r="I405" s="52">
        <f t="shared" si="24"/>
        <v>1</v>
      </c>
      <c r="J405" s="53">
        <f t="shared" si="25"/>
        <v>1</v>
      </c>
      <c r="K405" s="53">
        <f t="shared" si="26"/>
        <v>1</v>
      </c>
      <c r="L405" s="59">
        <f t="shared" si="27"/>
        <v>1</v>
      </c>
    </row>
    <row r="406" spans="1:12" x14ac:dyDescent="0.25">
      <c r="A406" s="60">
        <v>461300</v>
      </c>
      <c r="B406" t="s">
        <v>1812</v>
      </c>
      <c r="C406" s="44">
        <v>142</v>
      </c>
      <c r="D406" s="45">
        <v>105</v>
      </c>
      <c r="E406" s="44">
        <v>126</v>
      </c>
      <c r="F406" s="45">
        <v>105</v>
      </c>
      <c r="G406" s="44">
        <v>76.5</v>
      </c>
      <c r="H406" s="45">
        <v>70.5</v>
      </c>
      <c r="I406" s="52">
        <f t="shared" si="24"/>
        <v>1</v>
      </c>
      <c r="J406" s="53">
        <f t="shared" si="25"/>
        <v>1</v>
      </c>
      <c r="K406" s="53">
        <f t="shared" si="26"/>
        <v>1</v>
      </c>
      <c r="L406" s="59">
        <f t="shared" si="27"/>
        <v>1</v>
      </c>
    </row>
    <row r="407" spans="1:12" x14ac:dyDescent="0.25">
      <c r="A407" s="60">
        <v>461801</v>
      </c>
      <c r="B407" t="s">
        <v>1813</v>
      </c>
      <c r="C407" s="44">
        <v>36</v>
      </c>
      <c r="D407" s="45">
        <v>44</v>
      </c>
      <c r="E407" s="44">
        <v>36</v>
      </c>
      <c r="F407" s="45">
        <v>44</v>
      </c>
      <c r="G407" s="44">
        <v>27</v>
      </c>
      <c r="H407" s="45">
        <v>22</v>
      </c>
      <c r="I407" s="52">
        <f t="shared" si="24"/>
        <v>0.81818181818181823</v>
      </c>
      <c r="J407" s="53">
        <f t="shared" si="25"/>
        <v>0.81818181818181823</v>
      </c>
      <c r="K407" s="53">
        <f t="shared" si="26"/>
        <v>1</v>
      </c>
      <c r="L407" s="59">
        <f t="shared" si="27"/>
        <v>0.8787878787878789</v>
      </c>
    </row>
    <row r="408" spans="1:12" x14ac:dyDescent="0.25">
      <c r="A408" s="60">
        <v>461901</v>
      </c>
      <c r="B408" t="s">
        <v>1814</v>
      </c>
      <c r="C408" s="44">
        <v>40</v>
      </c>
      <c r="D408" s="45">
        <v>33</v>
      </c>
      <c r="E408" s="44">
        <v>40</v>
      </c>
      <c r="F408" s="45">
        <v>33</v>
      </c>
      <c r="G408" s="44">
        <v>20</v>
      </c>
      <c r="H408" s="45">
        <v>16.5</v>
      </c>
      <c r="I408" s="52">
        <f t="shared" si="24"/>
        <v>1</v>
      </c>
      <c r="J408" s="53">
        <f t="shared" si="25"/>
        <v>1</v>
      </c>
      <c r="K408" s="53">
        <f t="shared" si="26"/>
        <v>1</v>
      </c>
      <c r="L408" s="59">
        <f t="shared" si="27"/>
        <v>1</v>
      </c>
    </row>
    <row r="409" spans="1:12" x14ac:dyDescent="0.25">
      <c r="A409" s="60">
        <v>462001</v>
      </c>
      <c r="B409" t="s">
        <v>1815</v>
      </c>
      <c r="C409" s="44">
        <v>60</v>
      </c>
      <c r="D409" s="45">
        <v>60</v>
      </c>
      <c r="E409" s="44">
        <v>60</v>
      </c>
      <c r="F409" s="45">
        <v>60</v>
      </c>
      <c r="G409" s="44">
        <v>39</v>
      </c>
      <c r="H409" s="45">
        <v>30</v>
      </c>
      <c r="I409" s="52">
        <f t="shared" si="24"/>
        <v>1</v>
      </c>
      <c r="J409" s="53">
        <f t="shared" si="25"/>
        <v>1</v>
      </c>
      <c r="K409" s="53">
        <f t="shared" si="26"/>
        <v>1</v>
      </c>
      <c r="L409" s="59">
        <f t="shared" si="27"/>
        <v>1</v>
      </c>
    </row>
    <row r="410" spans="1:12" hidden="1" x14ac:dyDescent="0.25">
      <c r="A410" s="60">
        <v>470202</v>
      </c>
      <c r="B410" t="s">
        <v>1816</v>
      </c>
      <c r="C410" s="44">
        <v>0</v>
      </c>
      <c r="D410" s="45">
        <v>0</v>
      </c>
      <c r="E410" s="44">
        <v>0</v>
      </c>
      <c r="F410" s="45">
        <v>0</v>
      </c>
      <c r="G410" s="44">
        <v>0</v>
      </c>
      <c r="H410" s="45">
        <v>0</v>
      </c>
      <c r="I410" s="52" t="str">
        <f t="shared" si="24"/>
        <v>N/A</v>
      </c>
      <c r="J410" s="53" t="str">
        <f t="shared" si="25"/>
        <v>N/A</v>
      </c>
      <c r="K410" s="53" t="str">
        <f t="shared" si="26"/>
        <v>N/A</v>
      </c>
      <c r="L410" s="59" t="str">
        <f t="shared" si="27"/>
        <v>N/A</v>
      </c>
    </row>
    <row r="411" spans="1:12" x14ac:dyDescent="0.25">
      <c r="A411" s="60">
        <v>470501</v>
      </c>
      <c r="B411" t="s">
        <v>1817</v>
      </c>
      <c r="C411" s="44">
        <v>17</v>
      </c>
      <c r="D411" s="45">
        <v>17</v>
      </c>
      <c r="E411" s="44">
        <v>17</v>
      </c>
      <c r="F411" s="45">
        <v>17</v>
      </c>
      <c r="G411" s="44">
        <v>15</v>
      </c>
      <c r="H411" s="45">
        <v>8.5</v>
      </c>
      <c r="I411" s="52">
        <f t="shared" si="24"/>
        <v>1</v>
      </c>
      <c r="J411" s="53">
        <f t="shared" si="25"/>
        <v>1</v>
      </c>
      <c r="K411" s="53">
        <f t="shared" si="26"/>
        <v>1</v>
      </c>
      <c r="L411" s="59">
        <f t="shared" si="27"/>
        <v>1</v>
      </c>
    </row>
    <row r="412" spans="1:12" hidden="1" x14ac:dyDescent="0.25">
      <c r="A412" s="60">
        <v>470801</v>
      </c>
      <c r="B412" t="s">
        <v>1818</v>
      </c>
      <c r="C412" s="44">
        <v>0</v>
      </c>
      <c r="D412" s="45">
        <v>0</v>
      </c>
      <c r="E412" s="44">
        <v>0</v>
      </c>
      <c r="F412" s="45">
        <v>0</v>
      </c>
      <c r="G412" s="44">
        <v>0</v>
      </c>
      <c r="H412" s="45">
        <v>0</v>
      </c>
      <c r="I412" s="52" t="str">
        <f t="shared" si="24"/>
        <v>N/A</v>
      </c>
      <c r="J412" s="53" t="str">
        <f t="shared" si="25"/>
        <v>N/A</v>
      </c>
      <c r="K412" s="53" t="str">
        <f t="shared" si="26"/>
        <v>N/A</v>
      </c>
      <c r="L412" s="59" t="str">
        <f t="shared" si="27"/>
        <v>N/A</v>
      </c>
    </row>
    <row r="413" spans="1:12" x14ac:dyDescent="0.25">
      <c r="A413" s="60">
        <v>470901</v>
      </c>
      <c r="B413" t="s">
        <v>1819</v>
      </c>
      <c r="C413" s="44">
        <v>18</v>
      </c>
      <c r="D413" s="45">
        <v>16</v>
      </c>
      <c r="E413" s="44">
        <v>18</v>
      </c>
      <c r="F413" s="45">
        <v>16</v>
      </c>
      <c r="G413" s="44">
        <v>20</v>
      </c>
      <c r="H413" s="45">
        <v>8</v>
      </c>
      <c r="I413" s="52">
        <f t="shared" si="24"/>
        <v>1</v>
      </c>
      <c r="J413" s="53">
        <f t="shared" si="25"/>
        <v>1</v>
      </c>
      <c r="K413" s="53">
        <f t="shared" si="26"/>
        <v>1</v>
      </c>
      <c r="L413" s="59">
        <f t="shared" si="27"/>
        <v>1</v>
      </c>
    </row>
    <row r="414" spans="1:12" x14ac:dyDescent="0.25">
      <c r="A414" s="60">
        <v>471101</v>
      </c>
      <c r="B414" t="s">
        <v>1820</v>
      </c>
      <c r="C414" s="44">
        <v>18</v>
      </c>
      <c r="D414" s="45">
        <v>16</v>
      </c>
      <c r="E414" s="44">
        <v>18</v>
      </c>
      <c r="F414" s="45">
        <v>15</v>
      </c>
      <c r="G414" s="44">
        <v>19</v>
      </c>
      <c r="H414" s="45">
        <v>7.5</v>
      </c>
      <c r="I414" s="52">
        <f t="shared" si="24"/>
        <v>1</v>
      </c>
      <c r="J414" s="53">
        <f t="shared" si="25"/>
        <v>1</v>
      </c>
      <c r="K414" s="53">
        <f t="shared" si="26"/>
        <v>1</v>
      </c>
      <c r="L414" s="59">
        <f t="shared" si="27"/>
        <v>1</v>
      </c>
    </row>
    <row r="415" spans="1:12" x14ac:dyDescent="0.25">
      <c r="A415" s="60">
        <v>471201</v>
      </c>
      <c r="B415" t="s">
        <v>1821</v>
      </c>
      <c r="C415" s="44">
        <v>21</v>
      </c>
      <c r="D415" s="45">
        <v>19</v>
      </c>
      <c r="E415" s="44">
        <v>21</v>
      </c>
      <c r="F415" s="45">
        <v>17</v>
      </c>
      <c r="G415" s="44">
        <v>17</v>
      </c>
      <c r="H415" s="45">
        <v>8.5</v>
      </c>
      <c r="I415" s="52">
        <f t="shared" si="24"/>
        <v>1</v>
      </c>
      <c r="J415" s="53">
        <f t="shared" si="25"/>
        <v>1</v>
      </c>
      <c r="K415" s="53">
        <f t="shared" si="26"/>
        <v>1</v>
      </c>
      <c r="L415" s="59">
        <f t="shared" si="27"/>
        <v>1</v>
      </c>
    </row>
    <row r="416" spans="1:12" x14ac:dyDescent="0.25">
      <c r="A416" s="60">
        <v>471400</v>
      </c>
      <c r="B416" t="s">
        <v>1822</v>
      </c>
      <c r="C416" s="44">
        <v>95</v>
      </c>
      <c r="D416" s="45">
        <v>95</v>
      </c>
      <c r="E416" s="44">
        <v>95</v>
      </c>
      <c r="F416" s="45">
        <v>95</v>
      </c>
      <c r="G416" s="44">
        <v>47.5</v>
      </c>
      <c r="H416" s="45">
        <v>47.5</v>
      </c>
      <c r="I416" s="52">
        <f t="shared" si="24"/>
        <v>1</v>
      </c>
      <c r="J416" s="53">
        <f t="shared" si="25"/>
        <v>1</v>
      </c>
      <c r="K416" s="53">
        <f t="shared" si="26"/>
        <v>1</v>
      </c>
      <c r="L416" s="59">
        <f t="shared" si="27"/>
        <v>1</v>
      </c>
    </row>
    <row r="417" spans="1:12" hidden="1" x14ac:dyDescent="0.25">
      <c r="A417" s="60">
        <v>471601</v>
      </c>
      <c r="B417" t="s">
        <v>47</v>
      </c>
      <c r="C417" s="44">
        <v>0</v>
      </c>
      <c r="D417" s="45">
        <v>0</v>
      </c>
      <c r="E417" s="44">
        <v>0</v>
      </c>
      <c r="F417" s="45">
        <v>0</v>
      </c>
      <c r="G417" s="44">
        <v>0</v>
      </c>
      <c r="H417" s="45">
        <v>0</v>
      </c>
      <c r="I417" s="52" t="str">
        <f t="shared" si="24"/>
        <v>N/A</v>
      </c>
      <c r="J417" s="53" t="str">
        <f t="shared" si="25"/>
        <v>N/A</v>
      </c>
      <c r="K417" s="53" t="str">
        <f t="shared" si="26"/>
        <v>N/A</v>
      </c>
      <c r="L417" s="59" t="str">
        <f t="shared" si="27"/>
        <v>N/A</v>
      </c>
    </row>
    <row r="418" spans="1:12" x14ac:dyDescent="0.25">
      <c r="A418" s="60">
        <v>471701</v>
      </c>
      <c r="B418" t="s">
        <v>1823</v>
      </c>
      <c r="C418" s="44">
        <v>0</v>
      </c>
      <c r="D418" s="45">
        <v>13</v>
      </c>
      <c r="E418" s="44">
        <v>0</v>
      </c>
      <c r="F418" s="45">
        <v>13</v>
      </c>
      <c r="G418" s="44">
        <v>0</v>
      </c>
      <c r="H418" s="45">
        <v>6.5</v>
      </c>
      <c r="I418" s="52">
        <f t="shared" si="24"/>
        <v>0</v>
      </c>
      <c r="J418" s="53">
        <f t="shared" si="25"/>
        <v>0</v>
      </c>
      <c r="K418" s="53">
        <f t="shared" si="26"/>
        <v>0</v>
      </c>
      <c r="L418" s="59">
        <f t="shared" si="27"/>
        <v>0</v>
      </c>
    </row>
    <row r="419" spans="1:12" x14ac:dyDescent="0.25">
      <c r="A419" s="60">
        <v>472001</v>
      </c>
      <c r="B419" t="s">
        <v>50</v>
      </c>
      <c r="C419" s="44">
        <v>30</v>
      </c>
      <c r="D419" s="45">
        <v>23</v>
      </c>
      <c r="E419" s="44">
        <v>25</v>
      </c>
      <c r="F419" s="45">
        <v>22</v>
      </c>
      <c r="G419" s="44">
        <v>15</v>
      </c>
      <c r="H419" s="45">
        <v>11</v>
      </c>
      <c r="I419" s="52">
        <f t="shared" si="24"/>
        <v>1</v>
      </c>
      <c r="J419" s="53">
        <f t="shared" si="25"/>
        <v>1</v>
      </c>
      <c r="K419" s="53">
        <f t="shared" si="26"/>
        <v>1</v>
      </c>
      <c r="L419" s="59">
        <f t="shared" si="27"/>
        <v>1</v>
      </c>
    </row>
    <row r="420" spans="1:12" x14ac:dyDescent="0.25">
      <c r="A420" s="60">
        <v>472202</v>
      </c>
      <c r="B420" t="s">
        <v>1824</v>
      </c>
      <c r="C420" s="44">
        <v>24</v>
      </c>
      <c r="D420" s="45">
        <v>23</v>
      </c>
      <c r="E420" s="44">
        <v>30</v>
      </c>
      <c r="F420" s="45">
        <v>23</v>
      </c>
      <c r="G420" s="44">
        <v>35</v>
      </c>
      <c r="H420" s="45">
        <v>11.5</v>
      </c>
      <c r="I420" s="52">
        <f t="shared" si="24"/>
        <v>1</v>
      </c>
      <c r="J420" s="53">
        <f t="shared" si="25"/>
        <v>1</v>
      </c>
      <c r="K420" s="53">
        <f t="shared" si="26"/>
        <v>1</v>
      </c>
      <c r="L420" s="59">
        <f t="shared" si="27"/>
        <v>1</v>
      </c>
    </row>
    <row r="421" spans="1:12" x14ac:dyDescent="0.25">
      <c r="A421" s="60">
        <v>472506</v>
      </c>
      <c r="B421" t="s">
        <v>1825</v>
      </c>
      <c r="C421" s="44">
        <v>30</v>
      </c>
      <c r="D421" s="45">
        <v>21</v>
      </c>
      <c r="E421" s="44">
        <v>30</v>
      </c>
      <c r="F421" s="45">
        <v>19</v>
      </c>
      <c r="G421" s="44">
        <v>14</v>
      </c>
      <c r="H421" s="45">
        <v>9.5</v>
      </c>
      <c r="I421" s="52">
        <f t="shared" si="24"/>
        <v>1</v>
      </c>
      <c r="J421" s="53">
        <f t="shared" si="25"/>
        <v>1</v>
      </c>
      <c r="K421" s="53">
        <f t="shared" si="26"/>
        <v>1</v>
      </c>
      <c r="L421" s="59">
        <f t="shared" si="27"/>
        <v>1</v>
      </c>
    </row>
    <row r="422" spans="1:12" hidden="1" x14ac:dyDescent="0.25">
      <c r="A422" s="60">
        <v>480101</v>
      </c>
      <c r="B422" t="s">
        <v>1826</v>
      </c>
      <c r="C422" s="44">
        <v>0</v>
      </c>
      <c r="D422" s="45">
        <v>0</v>
      </c>
      <c r="E422" s="44">
        <v>0</v>
      </c>
      <c r="F422" s="45">
        <v>0</v>
      </c>
      <c r="G422" s="44">
        <v>0</v>
      </c>
      <c r="H422" s="45">
        <v>0</v>
      </c>
      <c r="I422" s="52" t="str">
        <f t="shared" si="24"/>
        <v>N/A</v>
      </c>
      <c r="J422" s="53" t="str">
        <f t="shared" si="25"/>
        <v>N/A</v>
      </c>
      <c r="K422" s="53" t="str">
        <f t="shared" si="26"/>
        <v>N/A</v>
      </c>
      <c r="L422" s="59" t="str">
        <f t="shared" si="27"/>
        <v>N/A</v>
      </c>
    </row>
    <row r="423" spans="1:12" hidden="1" x14ac:dyDescent="0.25">
      <c r="A423" s="60">
        <v>480102</v>
      </c>
      <c r="B423" t="s">
        <v>1827</v>
      </c>
      <c r="C423" s="44">
        <v>0</v>
      </c>
      <c r="D423" s="45">
        <v>0</v>
      </c>
      <c r="E423" s="44">
        <v>0</v>
      </c>
      <c r="F423" s="45">
        <v>0</v>
      </c>
      <c r="G423" s="44">
        <v>0</v>
      </c>
      <c r="H423" s="45">
        <v>0</v>
      </c>
      <c r="I423" s="52" t="str">
        <f t="shared" si="24"/>
        <v>N/A</v>
      </c>
      <c r="J423" s="53" t="str">
        <f t="shared" si="25"/>
        <v>N/A</v>
      </c>
      <c r="K423" s="53" t="str">
        <f t="shared" si="26"/>
        <v>N/A</v>
      </c>
      <c r="L423" s="59" t="str">
        <f t="shared" si="27"/>
        <v>N/A</v>
      </c>
    </row>
    <row r="424" spans="1:12" hidden="1" x14ac:dyDescent="0.25">
      <c r="A424" s="60">
        <v>480401</v>
      </c>
      <c r="B424" t="s">
        <v>1828</v>
      </c>
      <c r="C424" s="44">
        <v>0</v>
      </c>
      <c r="D424" s="45">
        <v>0</v>
      </c>
      <c r="E424" s="44">
        <v>0</v>
      </c>
      <c r="F424" s="45">
        <v>0</v>
      </c>
      <c r="G424" s="44">
        <v>0</v>
      </c>
      <c r="H424" s="45">
        <v>0</v>
      </c>
      <c r="I424" s="52" t="str">
        <f t="shared" si="24"/>
        <v>N/A</v>
      </c>
      <c r="J424" s="53" t="str">
        <f t="shared" si="25"/>
        <v>N/A</v>
      </c>
      <c r="K424" s="53" t="str">
        <f t="shared" si="26"/>
        <v>N/A</v>
      </c>
      <c r="L424" s="59" t="str">
        <f t="shared" si="27"/>
        <v>N/A</v>
      </c>
    </row>
    <row r="425" spans="1:12" hidden="1" x14ac:dyDescent="0.25">
      <c r="A425" s="60">
        <v>480404</v>
      </c>
      <c r="B425" t="s">
        <v>1829</v>
      </c>
      <c r="C425" s="44">
        <v>0</v>
      </c>
      <c r="D425" s="45">
        <v>0</v>
      </c>
      <c r="E425" s="44">
        <v>0</v>
      </c>
      <c r="F425" s="45">
        <v>0</v>
      </c>
      <c r="G425" s="44">
        <v>0</v>
      </c>
      <c r="H425" s="45">
        <v>0</v>
      </c>
      <c r="I425" s="52" t="str">
        <f t="shared" si="24"/>
        <v>N/A</v>
      </c>
      <c r="J425" s="53" t="str">
        <f t="shared" si="25"/>
        <v>N/A</v>
      </c>
      <c r="K425" s="53" t="str">
        <f t="shared" si="26"/>
        <v>N/A</v>
      </c>
      <c r="L425" s="59" t="str">
        <f t="shared" si="27"/>
        <v>N/A</v>
      </c>
    </row>
    <row r="426" spans="1:12" hidden="1" x14ac:dyDescent="0.25">
      <c r="A426" s="60">
        <v>480503</v>
      </c>
      <c r="B426" t="s">
        <v>1830</v>
      </c>
      <c r="C426" s="44">
        <v>0</v>
      </c>
      <c r="D426" s="45">
        <v>0</v>
      </c>
      <c r="E426" s="44">
        <v>0</v>
      </c>
      <c r="F426" s="45">
        <v>0</v>
      </c>
      <c r="G426" s="44">
        <v>0</v>
      </c>
      <c r="H426" s="45">
        <v>0</v>
      </c>
      <c r="I426" s="52" t="str">
        <f t="shared" si="24"/>
        <v>N/A</v>
      </c>
      <c r="J426" s="53" t="str">
        <f t="shared" si="25"/>
        <v>N/A</v>
      </c>
      <c r="K426" s="53" t="str">
        <f t="shared" si="26"/>
        <v>N/A</v>
      </c>
      <c r="L426" s="59" t="str">
        <f t="shared" si="27"/>
        <v>N/A</v>
      </c>
    </row>
    <row r="427" spans="1:12" hidden="1" x14ac:dyDescent="0.25">
      <c r="A427" s="60">
        <v>480601</v>
      </c>
      <c r="B427" t="s">
        <v>1831</v>
      </c>
      <c r="C427" s="44">
        <v>0</v>
      </c>
      <c r="D427" s="45">
        <v>0</v>
      </c>
      <c r="E427" s="44">
        <v>0</v>
      </c>
      <c r="F427" s="45">
        <v>0</v>
      </c>
      <c r="G427" s="44">
        <v>0</v>
      </c>
      <c r="H427" s="45">
        <v>0</v>
      </c>
      <c r="I427" s="52" t="str">
        <f t="shared" si="24"/>
        <v>N/A</v>
      </c>
      <c r="J427" s="53" t="str">
        <f t="shared" si="25"/>
        <v>N/A</v>
      </c>
      <c r="K427" s="53" t="str">
        <f t="shared" si="26"/>
        <v>N/A</v>
      </c>
      <c r="L427" s="59" t="str">
        <f t="shared" si="27"/>
        <v>N/A</v>
      </c>
    </row>
    <row r="428" spans="1:12" x14ac:dyDescent="0.25">
      <c r="A428" s="60">
        <v>490101</v>
      </c>
      <c r="B428" t="s">
        <v>1832</v>
      </c>
      <c r="C428" s="44">
        <v>25</v>
      </c>
      <c r="D428" s="45">
        <v>25</v>
      </c>
      <c r="E428" s="44">
        <v>25</v>
      </c>
      <c r="F428" s="45">
        <v>25</v>
      </c>
      <c r="G428" s="44">
        <v>36</v>
      </c>
      <c r="H428" s="45">
        <v>12.5</v>
      </c>
      <c r="I428" s="52">
        <f t="shared" si="24"/>
        <v>1</v>
      </c>
      <c r="J428" s="53">
        <f t="shared" si="25"/>
        <v>1</v>
      </c>
      <c r="K428" s="53">
        <f t="shared" si="26"/>
        <v>1</v>
      </c>
      <c r="L428" s="59">
        <f t="shared" si="27"/>
        <v>1</v>
      </c>
    </row>
    <row r="429" spans="1:12" hidden="1" x14ac:dyDescent="0.25">
      <c r="A429" s="60">
        <v>490202</v>
      </c>
      <c r="B429" t="s">
        <v>1833</v>
      </c>
      <c r="C429" s="44">
        <v>0</v>
      </c>
      <c r="D429" s="45">
        <v>0</v>
      </c>
      <c r="E429" s="44">
        <v>0</v>
      </c>
      <c r="F429" s="45">
        <v>0</v>
      </c>
      <c r="G429" s="44">
        <v>0</v>
      </c>
      <c r="H429" s="45">
        <v>0</v>
      </c>
      <c r="I429" s="52" t="str">
        <f t="shared" si="24"/>
        <v>N/A</v>
      </c>
      <c r="J429" s="53" t="str">
        <f t="shared" si="25"/>
        <v>N/A</v>
      </c>
      <c r="K429" s="53" t="str">
        <f t="shared" si="26"/>
        <v>N/A</v>
      </c>
      <c r="L429" s="59" t="str">
        <f t="shared" si="27"/>
        <v>N/A</v>
      </c>
    </row>
    <row r="430" spans="1:12" hidden="1" x14ac:dyDescent="0.25">
      <c r="A430" s="60">
        <v>490301</v>
      </c>
      <c r="B430" t="s">
        <v>593</v>
      </c>
      <c r="C430" s="44">
        <v>0</v>
      </c>
      <c r="D430" s="45">
        <v>0</v>
      </c>
      <c r="E430" s="44">
        <v>0</v>
      </c>
      <c r="F430" s="45">
        <v>0</v>
      </c>
      <c r="G430" s="44">
        <v>0</v>
      </c>
      <c r="H430" s="45">
        <v>0</v>
      </c>
      <c r="I430" s="52" t="str">
        <f t="shared" si="24"/>
        <v>N/A</v>
      </c>
      <c r="J430" s="53" t="str">
        <f t="shared" si="25"/>
        <v>N/A</v>
      </c>
      <c r="K430" s="53" t="str">
        <f t="shared" si="26"/>
        <v>N/A</v>
      </c>
      <c r="L430" s="59" t="str">
        <f t="shared" si="27"/>
        <v>N/A</v>
      </c>
    </row>
    <row r="431" spans="1:12" x14ac:dyDescent="0.25">
      <c r="A431" s="60">
        <v>490501</v>
      </c>
      <c r="B431" t="s">
        <v>1834</v>
      </c>
      <c r="C431" s="44">
        <v>38</v>
      </c>
      <c r="D431" s="45">
        <v>38</v>
      </c>
      <c r="E431" s="44">
        <v>36</v>
      </c>
      <c r="F431" s="45">
        <v>38</v>
      </c>
      <c r="G431" s="44">
        <v>36</v>
      </c>
      <c r="H431" s="45">
        <v>19</v>
      </c>
      <c r="I431" s="52">
        <f t="shared" si="24"/>
        <v>1</v>
      </c>
      <c r="J431" s="53">
        <f t="shared" si="25"/>
        <v>0.94736842105263153</v>
      </c>
      <c r="K431" s="53">
        <f t="shared" si="26"/>
        <v>1</v>
      </c>
      <c r="L431" s="59">
        <f t="shared" si="27"/>
        <v>0.98245614035087714</v>
      </c>
    </row>
    <row r="432" spans="1:12" x14ac:dyDescent="0.25">
      <c r="A432" s="60">
        <v>490601</v>
      </c>
      <c r="B432" t="s">
        <v>1835</v>
      </c>
      <c r="C432" s="44">
        <v>106</v>
      </c>
      <c r="D432" s="45">
        <v>99</v>
      </c>
      <c r="E432" s="44">
        <v>100</v>
      </c>
      <c r="F432" s="45">
        <v>99</v>
      </c>
      <c r="G432" s="44">
        <v>109</v>
      </c>
      <c r="H432" s="45">
        <v>49.5</v>
      </c>
      <c r="I432" s="52">
        <f t="shared" si="24"/>
        <v>1</v>
      </c>
      <c r="J432" s="53">
        <f t="shared" si="25"/>
        <v>1</v>
      </c>
      <c r="K432" s="53">
        <f t="shared" si="26"/>
        <v>1</v>
      </c>
      <c r="L432" s="59">
        <f t="shared" si="27"/>
        <v>1</v>
      </c>
    </row>
    <row r="433" spans="1:12" hidden="1" x14ac:dyDescent="0.25">
      <c r="A433" s="60">
        <v>490804</v>
      </c>
      <c r="B433" t="s">
        <v>1836</v>
      </c>
      <c r="C433" s="44">
        <v>0</v>
      </c>
      <c r="D433" s="45">
        <v>0</v>
      </c>
      <c r="E433" s="44">
        <v>0</v>
      </c>
      <c r="F433" s="45">
        <v>0</v>
      </c>
      <c r="G433" s="44">
        <v>0</v>
      </c>
      <c r="H433" s="45">
        <v>0</v>
      </c>
      <c r="I433" s="52" t="str">
        <f t="shared" si="24"/>
        <v>N/A</v>
      </c>
      <c r="J433" s="53" t="str">
        <f t="shared" si="25"/>
        <v>N/A</v>
      </c>
      <c r="K433" s="53" t="str">
        <f t="shared" si="26"/>
        <v>N/A</v>
      </c>
      <c r="L433" s="59" t="str">
        <f t="shared" si="27"/>
        <v>N/A</v>
      </c>
    </row>
    <row r="434" spans="1:12" x14ac:dyDescent="0.25">
      <c r="A434" s="60">
        <v>491200</v>
      </c>
      <c r="B434" t="s">
        <v>1837</v>
      </c>
      <c r="C434" s="44">
        <v>80</v>
      </c>
      <c r="D434" s="45">
        <v>53</v>
      </c>
      <c r="E434" s="44">
        <v>60</v>
      </c>
      <c r="F434" s="45">
        <v>53</v>
      </c>
      <c r="G434" s="44">
        <v>51</v>
      </c>
      <c r="H434" s="45">
        <v>26.5</v>
      </c>
      <c r="I434" s="52">
        <f t="shared" si="24"/>
        <v>1</v>
      </c>
      <c r="J434" s="53">
        <f t="shared" si="25"/>
        <v>1</v>
      </c>
      <c r="K434" s="53">
        <f t="shared" si="26"/>
        <v>1</v>
      </c>
      <c r="L434" s="59">
        <f t="shared" si="27"/>
        <v>1</v>
      </c>
    </row>
    <row r="435" spans="1:12" hidden="1" x14ac:dyDescent="0.25">
      <c r="A435" s="60">
        <v>491302</v>
      </c>
      <c r="B435" t="s">
        <v>1838</v>
      </c>
      <c r="C435" s="44">
        <v>0</v>
      </c>
      <c r="D435" s="45">
        <v>0</v>
      </c>
      <c r="E435" s="44">
        <v>0</v>
      </c>
      <c r="F435" s="45">
        <v>0</v>
      </c>
      <c r="G435" s="44">
        <v>0</v>
      </c>
      <c r="H435" s="45">
        <v>0</v>
      </c>
      <c r="I435" s="52" t="str">
        <f t="shared" si="24"/>
        <v>N/A</v>
      </c>
      <c r="J435" s="53" t="str">
        <f t="shared" si="25"/>
        <v>N/A</v>
      </c>
      <c r="K435" s="53" t="str">
        <f t="shared" si="26"/>
        <v>N/A</v>
      </c>
      <c r="L435" s="59" t="str">
        <f t="shared" si="27"/>
        <v>N/A</v>
      </c>
    </row>
    <row r="436" spans="1:12" x14ac:dyDescent="0.25">
      <c r="A436" s="60">
        <v>491401</v>
      </c>
      <c r="B436" t="s">
        <v>1839</v>
      </c>
      <c r="C436" s="44">
        <v>26</v>
      </c>
      <c r="D436" s="45">
        <v>26</v>
      </c>
      <c r="E436" s="44">
        <v>26</v>
      </c>
      <c r="F436" s="45">
        <v>26</v>
      </c>
      <c r="G436" s="44">
        <v>31</v>
      </c>
      <c r="H436" s="45">
        <v>13</v>
      </c>
      <c r="I436" s="52">
        <f t="shared" si="24"/>
        <v>1</v>
      </c>
      <c r="J436" s="53">
        <f t="shared" si="25"/>
        <v>1</v>
      </c>
      <c r="K436" s="53">
        <f t="shared" si="26"/>
        <v>1</v>
      </c>
      <c r="L436" s="59">
        <f t="shared" si="27"/>
        <v>1</v>
      </c>
    </row>
    <row r="437" spans="1:12" hidden="1" x14ac:dyDescent="0.25">
      <c r="A437" s="60">
        <v>491501</v>
      </c>
      <c r="B437" t="s">
        <v>1840</v>
      </c>
      <c r="C437" s="44">
        <v>0</v>
      </c>
      <c r="D437" s="45">
        <v>0</v>
      </c>
      <c r="E437" s="44">
        <v>0</v>
      </c>
      <c r="F437" s="45">
        <v>0</v>
      </c>
      <c r="G437" s="44">
        <v>0</v>
      </c>
      <c r="H437" s="45">
        <v>0</v>
      </c>
      <c r="I437" s="52" t="str">
        <f t="shared" si="24"/>
        <v>N/A</v>
      </c>
      <c r="J437" s="53" t="str">
        <f t="shared" si="25"/>
        <v>N/A</v>
      </c>
      <c r="K437" s="53" t="str">
        <f t="shared" si="26"/>
        <v>N/A</v>
      </c>
      <c r="L437" s="59" t="str">
        <f t="shared" si="27"/>
        <v>N/A</v>
      </c>
    </row>
    <row r="438" spans="1:12" x14ac:dyDescent="0.25">
      <c r="A438" s="60">
        <v>491700</v>
      </c>
      <c r="B438" t="s">
        <v>1841</v>
      </c>
      <c r="C438" s="44">
        <v>275</v>
      </c>
      <c r="D438" s="45">
        <v>216</v>
      </c>
      <c r="E438" s="44">
        <v>275</v>
      </c>
      <c r="F438" s="45">
        <v>217</v>
      </c>
      <c r="G438" s="44">
        <v>262</v>
      </c>
      <c r="H438" s="45">
        <v>108.5</v>
      </c>
      <c r="I438" s="52">
        <f t="shared" si="24"/>
        <v>1</v>
      </c>
      <c r="J438" s="53">
        <f t="shared" si="25"/>
        <v>1</v>
      </c>
      <c r="K438" s="53">
        <f t="shared" si="26"/>
        <v>1</v>
      </c>
      <c r="L438" s="59">
        <f t="shared" si="27"/>
        <v>1</v>
      </c>
    </row>
    <row r="439" spans="1:12" x14ac:dyDescent="0.25">
      <c r="A439" s="60">
        <v>500101</v>
      </c>
      <c r="B439" t="s">
        <v>1842</v>
      </c>
      <c r="C439" s="44">
        <v>192</v>
      </c>
      <c r="D439" s="45">
        <v>192</v>
      </c>
      <c r="E439" s="44">
        <v>192</v>
      </c>
      <c r="F439" s="45">
        <v>192</v>
      </c>
      <c r="G439" s="44">
        <v>96</v>
      </c>
      <c r="H439" s="45">
        <v>96</v>
      </c>
      <c r="I439" s="52">
        <f t="shared" si="24"/>
        <v>1</v>
      </c>
      <c r="J439" s="53">
        <f t="shared" si="25"/>
        <v>1</v>
      </c>
      <c r="K439" s="53">
        <f t="shared" si="26"/>
        <v>1</v>
      </c>
      <c r="L439" s="59">
        <f t="shared" si="27"/>
        <v>1</v>
      </c>
    </row>
    <row r="440" spans="1:12" x14ac:dyDescent="0.25">
      <c r="A440" s="60">
        <v>500108</v>
      </c>
      <c r="B440" t="s">
        <v>1843</v>
      </c>
      <c r="C440" s="44">
        <v>42</v>
      </c>
      <c r="D440" s="45">
        <v>42</v>
      </c>
      <c r="E440" s="44">
        <v>42</v>
      </c>
      <c r="F440" s="45">
        <v>42</v>
      </c>
      <c r="G440" s="44">
        <v>21</v>
      </c>
      <c r="H440" s="45">
        <v>21</v>
      </c>
      <c r="I440" s="52">
        <f t="shared" si="24"/>
        <v>1</v>
      </c>
      <c r="J440" s="53">
        <f t="shared" si="25"/>
        <v>1</v>
      </c>
      <c r="K440" s="53">
        <f t="shared" si="26"/>
        <v>1</v>
      </c>
      <c r="L440" s="59">
        <f t="shared" si="27"/>
        <v>1</v>
      </c>
    </row>
    <row r="441" spans="1:12" x14ac:dyDescent="0.25">
      <c r="A441" s="60">
        <v>500201</v>
      </c>
      <c r="B441" t="s">
        <v>1844</v>
      </c>
      <c r="C441" s="44">
        <v>283</v>
      </c>
      <c r="D441" s="45">
        <v>283</v>
      </c>
      <c r="E441" s="44">
        <v>283</v>
      </c>
      <c r="F441" s="45">
        <v>283</v>
      </c>
      <c r="G441" s="44">
        <v>143.5</v>
      </c>
      <c r="H441" s="45">
        <v>141.5</v>
      </c>
      <c r="I441" s="52">
        <f t="shared" si="24"/>
        <v>1</v>
      </c>
      <c r="J441" s="53">
        <f t="shared" si="25"/>
        <v>1</v>
      </c>
      <c r="K441" s="53">
        <f t="shared" si="26"/>
        <v>1</v>
      </c>
      <c r="L441" s="59">
        <f t="shared" si="27"/>
        <v>1</v>
      </c>
    </row>
    <row r="442" spans="1:12" x14ac:dyDescent="0.25">
      <c r="A442" s="60">
        <v>500301</v>
      </c>
      <c r="B442" t="s">
        <v>1845</v>
      </c>
      <c r="C442" s="44">
        <v>70</v>
      </c>
      <c r="D442" s="45">
        <v>70</v>
      </c>
      <c r="E442" s="44">
        <v>70</v>
      </c>
      <c r="F442" s="45">
        <v>70</v>
      </c>
      <c r="G442" s="44">
        <v>34.5</v>
      </c>
      <c r="H442" s="45">
        <v>35</v>
      </c>
      <c r="I442" s="52">
        <f t="shared" si="24"/>
        <v>1</v>
      </c>
      <c r="J442" s="53">
        <f t="shared" si="25"/>
        <v>1</v>
      </c>
      <c r="K442" s="53">
        <f t="shared" si="26"/>
        <v>0.98571428571428577</v>
      </c>
      <c r="L442" s="59">
        <f t="shared" si="27"/>
        <v>0.99523809523809526</v>
      </c>
    </row>
    <row r="443" spans="1:12" x14ac:dyDescent="0.25">
      <c r="A443" s="60">
        <v>500304</v>
      </c>
      <c r="B443" t="s">
        <v>1846</v>
      </c>
      <c r="C443" s="44">
        <v>56</v>
      </c>
      <c r="D443" s="45">
        <v>54</v>
      </c>
      <c r="E443" s="44">
        <v>56</v>
      </c>
      <c r="F443" s="45">
        <v>54</v>
      </c>
      <c r="G443" s="44">
        <v>28</v>
      </c>
      <c r="H443" s="45">
        <v>27</v>
      </c>
      <c r="I443" s="52">
        <f t="shared" si="24"/>
        <v>1</v>
      </c>
      <c r="J443" s="53">
        <f t="shared" si="25"/>
        <v>1</v>
      </c>
      <c r="K443" s="53">
        <f t="shared" si="26"/>
        <v>1</v>
      </c>
      <c r="L443" s="59">
        <f t="shared" si="27"/>
        <v>1</v>
      </c>
    </row>
    <row r="444" spans="1:12" x14ac:dyDescent="0.25">
      <c r="A444" s="60">
        <v>500308</v>
      </c>
      <c r="B444" t="s">
        <v>1847</v>
      </c>
      <c r="C444" s="44">
        <v>29</v>
      </c>
      <c r="D444" s="45">
        <v>28</v>
      </c>
      <c r="E444" s="44">
        <v>29</v>
      </c>
      <c r="F444" s="45">
        <v>28</v>
      </c>
      <c r="G444" s="44">
        <v>14.5</v>
      </c>
      <c r="H444" s="45">
        <v>14</v>
      </c>
      <c r="I444" s="52">
        <f t="shared" si="24"/>
        <v>1</v>
      </c>
      <c r="J444" s="53">
        <f t="shared" si="25"/>
        <v>1</v>
      </c>
      <c r="K444" s="53">
        <f t="shared" si="26"/>
        <v>1</v>
      </c>
      <c r="L444" s="59">
        <f t="shared" si="27"/>
        <v>1</v>
      </c>
    </row>
    <row r="445" spans="1:12" x14ac:dyDescent="0.25">
      <c r="A445" s="60">
        <v>500401</v>
      </c>
      <c r="B445" t="s">
        <v>1848</v>
      </c>
      <c r="C445" s="44">
        <v>95</v>
      </c>
      <c r="D445" s="45">
        <v>95</v>
      </c>
      <c r="E445" s="44">
        <v>95</v>
      </c>
      <c r="F445" s="45">
        <v>95</v>
      </c>
      <c r="G445" s="44">
        <v>48</v>
      </c>
      <c r="H445" s="45">
        <v>47.5</v>
      </c>
      <c r="I445" s="52">
        <f t="shared" si="24"/>
        <v>1</v>
      </c>
      <c r="J445" s="53">
        <f t="shared" si="25"/>
        <v>1</v>
      </c>
      <c r="K445" s="53">
        <f t="shared" si="26"/>
        <v>1</v>
      </c>
      <c r="L445" s="59">
        <f t="shared" si="27"/>
        <v>1</v>
      </c>
    </row>
    <row r="446" spans="1:12" x14ac:dyDescent="0.25">
      <c r="A446" s="60">
        <v>500402</v>
      </c>
      <c r="B446" t="s">
        <v>1849</v>
      </c>
      <c r="C446" s="44">
        <v>1642</v>
      </c>
      <c r="D446" s="45">
        <v>1621</v>
      </c>
      <c r="E446" s="44">
        <v>1642</v>
      </c>
      <c r="F446" s="45">
        <v>1621</v>
      </c>
      <c r="G446" s="44">
        <v>944.5</v>
      </c>
      <c r="H446" s="45">
        <v>935.5</v>
      </c>
      <c r="I446" s="52">
        <f t="shared" si="24"/>
        <v>1</v>
      </c>
      <c r="J446" s="53">
        <f t="shared" si="25"/>
        <v>1</v>
      </c>
      <c r="K446" s="53">
        <f t="shared" si="26"/>
        <v>1</v>
      </c>
      <c r="L446" s="59">
        <f t="shared" si="27"/>
        <v>1</v>
      </c>
    </row>
    <row r="447" spans="1:12" x14ac:dyDescent="0.25">
      <c r="A447" s="60">
        <v>510101</v>
      </c>
      <c r="B447" t="s">
        <v>1850</v>
      </c>
      <c r="C447" s="44">
        <v>36</v>
      </c>
      <c r="D447" s="45">
        <v>29</v>
      </c>
      <c r="E447" s="44">
        <v>54</v>
      </c>
      <c r="F447" s="45">
        <v>29</v>
      </c>
      <c r="G447" s="44">
        <v>18</v>
      </c>
      <c r="H447" s="45">
        <v>14.5</v>
      </c>
      <c r="I447" s="52">
        <f t="shared" si="24"/>
        <v>1</v>
      </c>
      <c r="J447" s="53">
        <f t="shared" si="25"/>
        <v>1</v>
      </c>
      <c r="K447" s="53">
        <f t="shared" si="26"/>
        <v>1</v>
      </c>
      <c r="L447" s="59">
        <f t="shared" si="27"/>
        <v>1</v>
      </c>
    </row>
    <row r="448" spans="1:12" x14ac:dyDescent="0.25">
      <c r="A448" s="60">
        <v>510201</v>
      </c>
      <c r="B448" t="s">
        <v>1851</v>
      </c>
      <c r="C448" s="44">
        <v>70</v>
      </c>
      <c r="D448" s="45">
        <v>65</v>
      </c>
      <c r="E448" s="44">
        <v>72</v>
      </c>
      <c r="F448" s="45">
        <v>65</v>
      </c>
      <c r="G448" s="44">
        <v>47</v>
      </c>
      <c r="H448" s="45">
        <v>32.5</v>
      </c>
      <c r="I448" s="52">
        <f t="shared" si="24"/>
        <v>1</v>
      </c>
      <c r="J448" s="53">
        <f t="shared" si="25"/>
        <v>1</v>
      </c>
      <c r="K448" s="53">
        <f t="shared" si="26"/>
        <v>1</v>
      </c>
      <c r="L448" s="59">
        <f t="shared" si="27"/>
        <v>1</v>
      </c>
    </row>
    <row r="449" spans="1:12" x14ac:dyDescent="0.25">
      <c r="A449" s="60">
        <v>510401</v>
      </c>
      <c r="B449" t="s">
        <v>1852</v>
      </c>
      <c r="C449" s="44">
        <v>20</v>
      </c>
      <c r="D449" s="45">
        <v>25</v>
      </c>
      <c r="E449" s="44">
        <v>30</v>
      </c>
      <c r="F449" s="45">
        <v>25</v>
      </c>
      <c r="G449" s="44">
        <v>9</v>
      </c>
      <c r="H449" s="45">
        <v>12.5</v>
      </c>
      <c r="I449" s="52">
        <f t="shared" si="24"/>
        <v>0.8</v>
      </c>
      <c r="J449" s="53">
        <f t="shared" si="25"/>
        <v>1</v>
      </c>
      <c r="K449" s="53">
        <f t="shared" si="26"/>
        <v>0.72</v>
      </c>
      <c r="L449" s="59">
        <f t="shared" si="27"/>
        <v>0.84</v>
      </c>
    </row>
    <row r="450" spans="1:12" x14ac:dyDescent="0.25">
      <c r="A450" s="60">
        <v>510501</v>
      </c>
      <c r="B450" t="s">
        <v>1853</v>
      </c>
      <c r="C450" s="44">
        <v>18</v>
      </c>
      <c r="D450" s="45">
        <v>20</v>
      </c>
      <c r="E450" s="44">
        <v>28</v>
      </c>
      <c r="F450" s="45">
        <v>20</v>
      </c>
      <c r="G450" s="44">
        <v>11</v>
      </c>
      <c r="H450" s="45">
        <v>10</v>
      </c>
      <c r="I450" s="52">
        <f t="shared" si="24"/>
        <v>0.9</v>
      </c>
      <c r="J450" s="53">
        <f t="shared" si="25"/>
        <v>1</v>
      </c>
      <c r="K450" s="53">
        <f t="shared" si="26"/>
        <v>1</v>
      </c>
      <c r="L450" s="59">
        <f t="shared" si="27"/>
        <v>0.96666666666666667</v>
      </c>
    </row>
    <row r="451" spans="1:12" x14ac:dyDescent="0.25">
      <c r="A451" s="60">
        <v>511101</v>
      </c>
      <c r="B451" t="s">
        <v>1854</v>
      </c>
      <c r="C451" s="44">
        <v>65</v>
      </c>
      <c r="D451" s="45">
        <v>31</v>
      </c>
      <c r="E451" s="44">
        <v>65</v>
      </c>
      <c r="F451" s="45">
        <v>31</v>
      </c>
      <c r="G451" s="44">
        <v>58.5</v>
      </c>
      <c r="H451" s="45">
        <v>15.5</v>
      </c>
      <c r="I451" s="52">
        <f t="shared" si="24"/>
        <v>1</v>
      </c>
      <c r="J451" s="53">
        <f t="shared" si="25"/>
        <v>1</v>
      </c>
      <c r="K451" s="53">
        <f t="shared" si="26"/>
        <v>1</v>
      </c>
      <c r="L451" s="59">
        <f t="shared" si="27"/>
        <v>1</v>
      </c>
    </row>
    <row r="452" spans="1:12" x14ac:dyDescent="0.25">
      <c r="A452" s="60">
        <v>511201</v>
      </c>
      <c r="B452" t="s">
        <v>1855</v>
      </c>
      <c r="C452" s="44">
        <v>20</v>
      </c>
      <c r="D452" s="45">
        <v>18</v>
      </c>
      <c r="E452" s="44">
        <v>20</v>
      </c>
      <c r="F452" s="45">
        <v>18</v>
      </c>
      <c r="G452" s="44">
        <v>7</v>
      </c>
      <c r="H452" s="45">
        <v>9</v>
      </c>
      <c r="I452" s="52">
        <f t="shared" si="24"/>
        <v>1</v>
      </c>
      <c r="J452" s="53">
        <f t="shared" si="25"/>
        <v>1</v>
      </c>
      <c r="K452" s="53">
        <f t="shared" si="26"/>
        <v>0.77777777777777779</v>
      </c>
      <c r="L452" s="59">
        <f t="shared" si="27"/>
        <v>0.92592592592592593</v>
      </c>
    </row>
    <row r="453" spans="1:12" x14ac:dyDescent="0.25">
      <c r="A453" s="60">
        <v>511301</v>
      </c>
      <c r="B453" t="s">
        <v>1856</v>
      </c>
      <c r="C453" s="44">
        <v>27</v>
      </c>
      <c r="D453" s="45">
        <v>18</v>
      </c>
      <c r="E453" s="44">
        <v>14</v>
      </c>
      <c r="F453" s="45">
        <v>19</v>
      </c>
      <c r="G453" s="44">
        <v>24</v>
      </c>
      <c r="H453" s="45">
        <v>9.5</v>
      </c>
      <c r="I453" s="52">
        <f t="shared" ref="I453:I516" si="28">IFERROR(MIN(1,C453/D453),"N/A")</f>
        <v>1</v>
      </c>
      <c r="J453" s="53">
        <f t="shared" ref="J453:J516" si="29">IFERROR(MIN(1,E453/F453),"N/A")</f>
        <v>0.73684210526315785</v>
      </c>
      <c r="K453" s="53">
        <f t="shared" si="26"/>
        <v>1</v>
      </c>
      <c r="L453" s="59">
        <f t="shared" si="27"/>
        <v>0.91228070175438603</v>
      </c>
    </row>
    <row r="454" spans="1:12" x14ac:dyDescent="0.25">
      <c r="A454" s="60">
        <v>511602</v>
      </c>
      <c r="B454" t="s">
        <v>1857</v>
      </c>
      <c r="C454" s="44">
        <v>36</v>
      </c>
      <c r="D454" s="45">
        <v>20</v>
      </c>
      <c r="E454" s="44">
        <v>36</v>
      </c>
      <c r="F454" s="45">
        <v>20</v>
      </c>
      <c r="G454" s="44">
        <v>14</v>
      </c>
      <c r="H454" s="45">
        <v>10</v>
      </c>
      <c r="I454" s="52">
        <f t="shared" si="28"/>
        <v>1</v>
      </c>
      <c r="J454" s="53">
        <f t="shared" si="29"/>
        <v>1</v>
      </c>
      <c r="K454" s="53">
        <f t="shared" ref="K454:K517" si="30">IFERROR(MIN(1,G454/H454),"N/A")</f>
        <v>1</v>
      </c>
      <c r="L454" s="59">
        <f t="shared" ref="L454:L517" si="31">IFERROR(AVERAGEIF(I454:K454,"&lt;&gt;N/A"),"N/A")</f>
        <v>1</v>
      </c>
    </row>
    <row r="455" spans="1:12" x14ac:dyDescent="0.25">
      <c r="A455" s="60">
        <v>511901</v>
      </c>
      <c r="B455" t="s">
        <v>1858</v>
      </c>
      <c r="C455" s="44">
        <v>44</v>
      </c>
      <c r="D455" s="45">
        <v>33</v>
      </c>
      <c r="E455" s="44">
        <v>41</v>
      </c>
      <c r="F455" s="45">
        <v>34</v>
      </c>
      <c r="G455" s="44">
        <v>22</v>
      </c>
      <c r="H455" s="45">
        <v>17</v>
      </c>
      <c r="I455" s="52">
        <f t="shared" si="28"/>
        <v>1</v>
      </c>
      <c r="J455" s="53">
        <f t="shared" si="29"/>
        <v>1</v>
      </c>
      <c r="K455" s="53">
        <f t="shared" si="30"/>
        <v>1</v>
      </c>
      <c r="L455" s="59">
        <f t="shared" si="31"/>
        <v>1</v>
      </c>
    </row>
    <row r="456" spans="1:12" x14ac:dyDescent="0.25">
      <c r="A456" s="60">
        <v>512001</v>
      </c>
      <c r="B456" t="s">
        <v>1859</v>
      </c>
      <c r="C456" s="44">
        <v>108</v>
      </c>
      <c r="D456" s="45">
        <v>46</v>
      </c>
      <c r="E456" s="44">
        <v>108</v>
      </c>
      <c r="F456" s="45">
        <v>46</v>
      </c>
      <c r="G456" s="44">
        <v>48</v>
      </c>
      <c r="H456" s="45">
        <v>23</v>
      </c>
      <c r="I456" s="52">
        <f t="shared" si="28"/>
        <v>1</v>
      </c>
      <c r="J456" s="53">
        <f t="shared" si="29"/>
        <v>1</v>
      </c>
      <c r="K456" s="53">
        <f t="shared" si="30"/>
        <v>1</v>
      </c>
      <c r="L456" s="59">
        <f t="shared" si="31"/>
        <v>1</v>
      </c>
    </row>
    <row r="457" spans="1:12" x14ac:dyDescent="0.25">
      <c r="A457" s="60">
        <v>512101</v>
      </c>
      <c r="B457" t="s">
        <v>1860</v>
      </c>
      <c r="C457" s="44">
        <v>24</v>
      </c>
      <c r="D457" s="45">
        <v>20</v>
      </c>
      <c r="E457" s="44">
        <v>20</v>
      </c>
      <c r="F457" s="45">
        <v>20</v>
      </c>
      <c r="G457" s="44">
        <v>9</v>
      </c>
      <c r="H457" s="45">
        <v>10</v>
      </c>
      <c r="I457" s="52">
        <f t="shared" si="28"/>
        <v>1</v>
      </c>
      <c r="J457" s="53">
        <f t="shared" si="29"/>
        <v>1</v>
      </c>
      <c r="K457" s="53">
        <f t="shared" si="30"/>
        <v>0.9</v>
      </c>
      <c r="L457" s="59">
        <f t="shared" si="31"/>
        <v>0.96666666666666667</v>
      </c>
    </row>
    <row r="458" spans="1:12" x14ac:dyDescent="0.25">
      <c r="A458" s="60">
        <v>512201</v>
      </c>
      <c r="B458" t="s">
        <v>1861</v>
      </c>
      <c r="C458" s="44">
        <v>54</v>
      </c>
      <c r="D458" s="45">
        <v>25</v>
      </c>
      <c r="E458" s="44">
        <v>36</v>
      </c>
      <c r="F458" s="45">
        <v>24</v>
      </c>
      <c r="G458" s="44">
        <v>18</v>
      </c>
      <c r="H458" s="45">
        <v>12</v>
      </c>
      <c r="I458" s="52">
        <f t="shared" si="28"/>
        <v>1</v>
      </c>
      <c r="J458" s="53">
        <f t="shared" si="29"/>
        <v>1</v>
      </c>
      <c r="K458" s="53">
        <f t="shared" si="30"/>
        <v>1</v>
      </c>
      <c r="L458" s="59">
        <f t="shared" si="31"/>
        <v>1</v>
      </c>
    </row>
    <row r="459" spans="1:12" x14ac:dyDescent="0.25">
      <c r="A459" s="60">
        <v>512300</v>
      </c>
      <c r="B459" t="s">
        <v>1862</v>
      </c>
      <c r="C459" s="44">
        <v>72</v>
      </c>
      <c r="D459" s="45">
        <v>57</v>
      </c>
      <c r="E459" s="44">
        <v>72</v>
      </c>
      <c r="F459" s="45">
        <v>57</v>
      </c>
      <c r="G459" s="44">
        <v>32.5</v>
      </c>
      <c r="H459" s="45">
        <v>28.5</v>
      </c>
      <c r="I459" s="52">
        <f t="shared" si="28"/>
        <v>1</v>
      </c>
      <c r="J459" s="53">
        <f t="shared" si="29"/>
        <v>1</v>
      </c>
      <c r="K459" s="53">
        <f t="shared" si="30"/>
        <v>1</v>
      </c>
      <c r="L459" s="59">
        <f t="shared" si="31"/>
        <v>1</v>
      </c>
    </row>
    <row r="460" spans="1:12" x14ac:dyDescent="0.25">
      <c r="A460" s="60">
        <v>512404</v>
      </c>
      <c r="B460" t="s">
        <v>1863</v>
      </c>
      <c r="C460" s="44">
        <v>36</v>
      </c>
      <c r="D460" s="45">
        <v>20</v>
      </c>
      <c r="E460" s="44">
        <v>36</v>
      </c>
      <c r="F460" s="45">
        <v>20</v>
      </c>
      <c r="G460" s="44">
        <v>15.5</v>
      </c>
      <c r="H460" s="45">
        <v>10</v>
      </c>
      <c r="I460" s="52">
        <f t="shared" si="28"/>
        <v>1</v>
      </c>
      <c r="J460" s="53">
        <f t="shared" si="29"/>
        <v>1</v>
      </c>
      <c r="K460" s="53">
        <f t="shared" si="30"/>
        <v>1</v>
      </c>
      <c r="L460" s="59">
        <f t="shared" si="31"/>
        <v>1</v>
      </c>
    </row>
    <row r="461" spans="1:12" x14ac:dyDescent="0.25">
      <c r="A461" s="60">
        <v>512501</v>
      </c>
      <c r="B461" t="s">
        <v>1864</v>
      </c>
      <c r="C461" s="44">
        <v>18</v>
      </c>
      <c r="D461" s="45">
        <v>20</v>
      </c>
      <c r="E461" s="44">
        <v>18</v>
      </c>
      <c r="F461" s="45">
        <v>20</v>
      </c>
      <c r="G461" s="44">
        <v>9</v>
      </c>
      <c r="H461" s="45">
        <v>10</v>
      </c>
      <c r="I461" s="52">
        <f t="shared" si="28"/>
        <v>0.9</v>
      </c>
      <c r="J461" s="53">
        <f t="shared" si="29"/>
        <v>0.9</v>
      </c>
      <c r="K461" s="53">
        <f t="shared" si="30"/>
        <v>0.9</v>
      </c>
      <c r="L461" s="59">
        <f t="shared" si="31"/>
        <v>0.9</v>
      </c>
    </row>
    <row r="462" spans="1:12" x14ac:dyDescent="0.25">
      <c r="A462" s="60">
        <v>512902</v>
      </c>
      <c r="B462" t="s">
        <v>1865</v>
      </c>
      <c r="C462" s="44">
        <v>72</v>
      </c>
      <c r="D462" s="45">
        <v>58</v>
      </c>
      <c r="E462" s="44">
        <v>80</v>
      </c>
      <c r="F462" s="45">
        <v>58</v>
      </c>
      <c r="G462" s="44">
        <v>32</v>
      </c>
      <c r="H462" s="45">
        <v>29</v>
      </c>
      <c r="I462" s="52">
        <f t="shared" si="28"/>
        <v>1</v>
      </c>
      <c r="J462" s="53">
        <f t="shared" si="29"/>
        <v>1</v>
      </c>
      <c r="K462" s="53">
        <f t="shared" si="30"/>
        <v>1</v>
      </c>
      <c r="L462" s="59">
        <f t="shared" si="31"/>
        <v>1</v>
      </c>
    </row>
    <row r="463" spans="1:12" x14ac:dyDescent="0.25">
      <c r="A463" s="60">
        <v>513102</v>
      </c>
      <c r="B463" t="s">
        <v>1866</v>
      </c>
      <c r="C463" s="44">
        <v>36</v>
      </c>
      <c r="D463" s="45">
        <v>20</v>
      </c>
      <c r="E463" s="44">
        <v>30</v>
      </c>
      <c r="F463" s="45">
        <v>20</v>
      </c>
      <c r="G463" s="44">
        <v>16.5</v>
      </c>
      <c r="H463" s="45">
        <v>10</v>
      </c>
      <c r="I463" s="52">
        <f t="shared" si="28"/>
        <v>1</v>
      </c>
      <c r="J463" s="53">
        <f t="shared" si="29"/>
        <v>1</v>
      </c>
      <c r="K463" s="53">
        <f t="shared" si="30"/>
        <v>1</v>
      </c>
      <c r="L463" s="59">
        <f t="shared" si="31"/>
        <v>1</v>
      </c>
    </row>
    <row r="464" spans="1:12" hidden="1" x14ac:dyDescent="0.25">
      <c r="A464" s="60">
        <v>520101</v>
      </c>
      <c r="B464" t="s">
        <v>1867</v>
      </c>
      <c r="C464" s="44">
        <v>0</v>
      </c>
      <c r="D464" s="45">
        <v>0</v>
      </c>
      <c r="E464" s="44">
        <v>0</v>
      </c>
      <c r="F464" s="45">
        <v>0</v>
      </c>
      <c r="G464" s="44">
        <v>0</v>
      </c>
      <c r="H464" s="45">
        <v>0</v>
      </c>
      <c r="I464" s="52" t="str">
        <f t="shared" si="28"/>
        <v>N/A</v>
      </c>
      <c r="J464" s="53" t="str">
        <f t="shared" si="29"/>
        <v>N/A</v>
      </c>
      <c r="K464" s="53" t="str">
        <f t="shared" si="30"/>
        <v>N/A</v>
      </c>
      <c r="L464" s="59" t="str">
        <f t="shared" si="31"/>
        <v>N/A</v>
      </c>
    </row>
    <row r="465" spans="1:12" hidden="1" x14ac:dyDescent="0.25">
      <c r="A465" s="60">
        <v>520302</v>
      </c>
      <c r="B465" t="s">
        <v>1868</v>
      </c>
      <c r="C465" s="44">
        <v>0</v>
      </c>
      <c r="D465" s="45">
        <v>0</v>
      </c>
      <c r="E465" s="44">
        <v>0</v>
      </c>
      <c r="F465" s="45">
        <v>0</v>
      </c>
      <c r="G465" s="44">
        <v>0</v>
      </c>
      <c r="H465" s="45">
        <v>0</v>
      </c>
      <c r="I465" s="52" t="str">
        <f t="shared" si="28"/>
        <v>N/A</v>
      </c>
      <c r="J465" s="53" t="str">
        <f t="shared" si="29"/>
        <v>N/A</v>
      </c>
      <c r="K465" s="53" t="str">
        <f t="shared" si="30"/>
        <v>N/A</v>
      </c>
      <c r="L465" s="59" t="str">
        <f t="shared" si="31"/>
        <v>N/A</v>
      </c>
    </row>
    <row r="466" spans="1:12" x14ac:dyDescent="0.25">
      <c r="A466" s="60">
        <v>520401</v>
      </c>
      <c r="B466" t="s">
        <v>1869</v>
      </c>
      <c r="C466" s="44">
        <v>4</v>
      </c>
      <c r="D466" s="45">
        <v>4</v>
      </c>
      <c r="E466" s="44">
        <v>4</v>
      </c>
      <c r="F466" s="45">
        <v>4</v>
      </c>
      <c r="G466" s="44">
        <v>4</v>
      </c>
      <c r="H466" s="45">
        <v>2</v>
      </c>
      <c r="I466" s="52">
        <f t="shared" si="28"/>
        <v>1</v>
      </c>
      <c r="J466" s="53">
        <f t="shared" si="29"/>
        <v>1</v>
      </c>
      <c r="K466" s="53">
        <f t="shared" si="30"/>
        <v>1</v>
      </c>
      <c r="L466" s="59">
        <f t="shared" si="31"/>
        <v>1</v>
      </c>
    </row>
    <row r="467" spans="1:12" hidden="1" x14ac:dyDescent="0.25">
      <c r="A467" s="60">
        <v>520601</v>
      </c>
      <c r="B467" t="s">
        <v>1870</v>
      </c>
      <c r="C467" s="44">
        <v>0</v>
      </c>
      <c r="D467" s="45">
        <v>0</v>
      </c>
      <c r="E467" s="44">
        <v>0</v>
      </c>
      <c r="F467" s="45">
        <v>0</v>
      </c>
      <c r="G467" s="44">
        <v>0</v>
      </c>
      <c r="H467" s="45">
        <v>0</v>
      </c>
      <c r="I467" s="52" t="str">
        <f t="shared" si="28"/>
        <v>N/A</v>
      </c>
      <c r="J467" s="53" t="str">
        <f t="shared" si="29"/>
        <v>N/A</v>
      </c>
      <c r="K467" s="53" t="str">
        <f t="shared" si="30"/>
        <v>N/A</v>
      </c>
      <c r="L467" s="59" t="str">
        <f t="shared" si="31"/>
        <v>N/A</v>
      </c>
    </row>
    <row r="468" spans="1:12" hidden="1" x14ac:dyDescent="0.25">
      <c r="A468" s="60">
        <v>520701</v>
      </c>
      <c r="B468" t="s">
        <v>1871</v>
      </c>
      <c r="C468" s="44">
        <v>0</v>
      </c>
      <c r="D468" s="45">
        <v>0</v>
      </c>
      <c r="E468" s="44">
        <v>0</v>
      </c>
      <c r="F468" s="45">
        <v>0</v>
      </c>
      <c r="G468" s="44">
        <v>0</v>
      </c>
      <c r="H468" s="45">
        <v>0</v>
      </c>
      <c r="I468" s="52" t="str">
        <f t="shared" si="28"/>
        <v>N/A</v>
      </c>
      <c r="J468" s="53" t="str">
        <f t="shared" si="29"/>
        <v>N/A</v>
      </c>
      <c r="K468" s="53" t="str">
        <f t="shared" si="30"/>
        <v>N/A</v>
      </c>
      <c r="L468" s="59" t="str">
        <f t="shared" si="31"/>
        <v>N/A</v>
      </c>
    </row>
    <row r="469" spans="1:12" hidden="1" x14ac:dyDescent="0.25">
      <c r="A469" s="60">
        <v>521200</v>
      </c>
      <c r="B469" t="s">
        <v>1872</v>
      </c>
      <c r="C469" s="44">
        <v>0</v>
      </c>
      <c r="D469" s="45">
        <v>0</v>
      </c>
      <c r="E469" s="44">
        <v>0</v>
      </c>
      <c r="F469" s="45">
        <v>0</v>
      </c>
      <c r="G469" s="44">
        <v>0</v>
      </c>
      <c r="H469" s="45">
        <v>0</v>
      </c>
      <c r="I469" s="52" t="str">
        <f t="shared" si="28"/>
        <v>N/A</v>
      </c>
      <c r="J469" s="53" t="str">
        <f t="shared" si="29"/>
        <v>N/A</v>
      </c>
      <c r="K469" s="53" t="str">
        <f t="shared" si="30"/>
        <v>N/A</v>
      </c>
      <c r="L469" s="59" t="str">
        <f t="shared" si="31"/>
        <v>N/A</v>
      </c>
    </row>
    <row r="470" spans="1:12" x14ac:dyDescent="0.25">
      <c r="A470" s="60">
        <v>521301</v>
      </c>
      <c r="B470" t="s">
        <v>1873</v>
      </c>
      <c r="C470" s="44">
        <v>136</v>
      </c>
      <c r="D470" s="45">
        <v>112</v>
      </c>
      <c r="E470" s="44">
        <v>136</v>
      </c>
      <c r="F470" s="45">
        <v>112</v>
      </c>
      <c r="G470" s="44">
        <v>90.5</v>
      </c>
      <c r="H470" s="45">
        <v>56</v>
      </c>
      <c r="I470" s="52">
        <f t="shared" si="28"/>
        <v>1</v>
      </c>
      <c r="J470" s="53">
        <f t="shared" si="29"/>
        <v>1</v>
      </c>
      <c r="K470" s="53">
        <f t="shared" si="30"/>
        <v>1</v>
      </c>
      <c r="L470" s="59">
        <f t="shared" si="31"/>
        <v>1</v>
      </c>
    </row>
    <row r="471" spans="1:12" x14ac:dyDescent="0.25">
      <c r="A471" s="60">
        <v>521401</v>
      </c>
      <c r="B471" t="s">
        <v>1874</v>
      </c>
      <c r="C471" s="44">
        <v>108</v>
      </c>
      <c r="D471" s="45">
        <v>67</v>
      </c>
      <c r="E471" s="44">
        <v>108</v>
      </c>
      <c r="F471" s="45">
        <v>67</v>
      </c>
      <c r="G471" s="44">
        <v>54</v>
      </c>
      <c r="H471" s="45">
        <v>33.5</v>
      </c>
      <c r="I471" s="52">
        <f t="shared" si="28"/>
        <v>1</v>
      </c>
      <c r="J471" s="53">
        <f t="shared" si="29"/>
        <v>1</v>
      </c>
      <c r="K471" s="53">
        <f t="shared" si="30"/>
        <v>1</v>
      </c>
      <c r="L471" s="59">
        <f t="shared" si="31"/>
        <v>1</v>
      </c>
    </row>
    <row r="472" spans="1:12" hidden="1" x14ac:dyDescent="0.25">
      <c r="A472" s="60">
        <v>521701</v>
      </c>
      <c r="B472" t="s">
        <v>1875</v>
      </c>
      <c r="C472" s="44">
        <v>0</v>
      </c>
      <c r="D472" s="45">
        <v>0</v>
      </c>
      <c r="E472" s="44">
        <v>0</v>
      </c>
      <c r="F472" s="45">
        <v>0</v>
      </c>
      <c r="G472" s="44">
        <v>0</v>
      </c>
      <c r="H472" s="45">
        <v>0</v>
      </c>
      <c r="I472" s="52" t="str">
        <f t="shared" si="28"/>
        <v>N/A</v>
      </c>
      <c r="J472" s="53" t="str">
        <f t="shared" si="29"/>
        <v>N/A</v>
      </c>
      <c r="K472" s="53" t="str">
        <f t="shared" si="30"/>
        <v>N/A</v>
      </c>
      <c r="L472" s="59" t="str">
        <f t="shared" si="31"/>
        <v>N/A</v>
      </c>
    </row>
    <row r="473" spans="1:12" x14ac:dyDescent="0.25">
      <c r="A473" s="60">
        <v>521800</v>
      </c>
      <c r="B473" t="s">
        <v>608</v>
      </c>
      <c r="C473" s="44">
        <v>128</v>
      </c>
      <c r="D473" s="45">
        <v>128</v>
      </c>
      <c r="E473" s="44">
        <v>128</v>
      </c>
      <c r="F473" s="45">
        <v>128</v>
      </c>
      <c r="G473" s="44">
        <v>91.5</v>
      </c>
      <c r="H473" s="45">
        <v>64</v>
      </c>
      <c r="I473" s="52">
        <f t="shared" si="28"/>
        <v>1</v>
      </c>
      <c r="J473" s="53">
        <f t="shared" si="29"/>
        <v>1</v>
      </c>
      <c r="K473" s="53">
        <f t="shared" si="30"/>
        <v>1</v>
      </c>
      <c r="L473" s="59">
        <f t="shared" si="31"/>
        <v>1</v>
      </c>
    </row>
    <row r="474" spans="1:12" x14ac:dyDescent="0.25">
      <c r="A474" s="60">
        <v>522001</v>
      </c>
      <c r="B474" t="s">
        <v>1876</v>
      </c>
      <c r="C474" s="44">
        <v>28</v>
      </c>
      <c r="D474" s="45">
        <v>20</v>
      </c>
      <c r="E474" s="44">
        <v>28</v>
      </c>
      <c r="F474" s="45">
        <v>20</v>
      </c>
      <c r="G474" s="44">
        <v>14</v>
      </c>
      <c r="H474" s="45">
        <v>10</v>
      </c>
      <c r="I474" s="52">
        <f t="shared" si="28"/>
        <v>1</v>
      </c>
      <c r="J474" s="53">
        <f t="shared" si="29"/>
        <v>1</v>
      </c>
      <c r="K474" s="53">
        <f t="shared" si="30"/>
        <v>1</v>
      </c>
      <c r="L474" s="59">
        <f t="shared" si="31"/>
        <v>1</v>
      </c>
    </row>
    <row r="475" spans="1:12" hidden="1" x14ac:dyDescent="0.25">
      <c r="A475" s="60">
        <v>522101</v>
      </c>
      <c r="B475" t="s">
        <v>1877</v>
      </c>
      <c r="C475" s="44">
        <v>0</v>
      </c>
      <c r="D475" s="45">
        <v>0</v>
      </c>
      <c r="E475" s="44">
        <v>0</v>
      </c>
      <c r="F475" s="45">
        <v>0</v>
      </c>
      <c r="G475" s="44">
        <v>0</v>
      </c>
      <c r="H475" s="45">
        <v>0</v>
      </c>
      <c r="I475" s="52" t="str">
        <f t="shared" si="28"/>
        <v>N/A</v>
      </c>
      <c r="J475" s="53" t="str">
        <f t="shared" si="29"/>
        <v>N/A</v>
      </c>
      <c r="K475" s="53" t="str">
        <f t="shared" si="30"/>
        <v>N/A</v>
      </c>
      <c r="L475" s="59" t="str">
        <f t="shared" si="31"/>
        <v>N/A</v>
      </c>
    </row>
    <row r="476" spans="1:12" hidden="1" x14ac:dyDescent="0.25">
      <c r="A476" s="60">
        <v>530101</v>
      </c>
      <c r="B476" t="s">
        <v>1878</v>
      </c>
      <c r="C476" s="44">
        <v>0</v>
      </c>
      <c r="D476" s="45">
        <v>0</v>
      </c>
      <c r="E476" s="44">
        <v>0</v>
      </c>
      <c r="F476" s="45">
        <v>0</v>
      </c>
      <c r="G476" s="44">
        <v>0</v>
      </c>
      <c r="H476" s="45">
        <v>0</v>
      </c>
      <c r="I476" s="52" t="str">
        <f t="shared" si="28"/>
        <v>N/A</v>
      </c>
      <c r="J476" s="53" t="str">
        <f t="shared" si="29"/>
        <v>N/A</v>
      </c>
      <c r="K476" s="53" t="str">
        <f t="shared" si="30"/>
        <v>N/A</v>
      </c>
      <c r="L476" s="59" t="str">
        <f t="shared" si="31"/>
        <v>N/A</v>
      </c>
    </row>
    <row r="477" spans="1:12" hidden="1" x14ac:dyDescent="0.25">
      <c r="A477" s="60">
        <v>530202</v>
      </c>
      <c r="B477" t="s">
        <v>1879</v>
      </c>
      <c r="C477" s="44">
        <v>0</v>
      </c>
      <c r="D477" s="45">
        <v>0</v>
      </c>
      <c r="E477" s="44">
        <v>0</v>
      </c>
      <c r="F477" s="45">
        <v>0</v>
      </c>
      <c r="G477" s="44">
        <v>0</v>
      </c>
      <c r="H477" s="45">
        <v>0</v>
      </c>
      <c r="I477" s="52" t="str">
        <f t="shared" si="28"/>
        <v>N/A</v>
      </c>
      <c r="J477" s="53" t="str">
        <f t="shared" si="29"/>
        <v>N/A</v>
      </c>
      <c r="K477" s="53" t="str">
        <f t="shared" si="30"/>
        <v>N/A</v>
      </c>
      <c r="L477" s="59" t="str">
        <f t="shared" si="31"/>
        <v>N/A</v>
      </c>
    </row>
    <row r="478" spans="1:12" hidden="1" x14ac:dyDescent="0.25">
      <c r="A478" s="60">
        <v>530301</v>
      </c>
      <c r="B478" t="s">
        <v>1880</v>
      </c>
      <c r="C478" s="44">
        <v>0</v>
      </c>
      <c r="D478" s="45">
        <v>0</v>
      </c>
      <c r="E478" s="44">
        <v>0</v>
      </c>
      <c r="F478" s="45">
        <v>0</v>
      </c>
      <c r="G478" s="44">
        <v>0</v>
      </c>
      <c r="H478" s="45">
        <v>0</v>
      </c>
      <c r="I478" s="52" t="str">
        <f t="shared" si="28"/>
        <v>N/A</v>
      </c>
      <c r="J478" s="53" t="str">
        <f t="shared" si="29"/>
        <v>N/A</v>
      </c>
      <c r="K478" s="53" t="str">
        <f t="shared" si="30"/>
        <v>N/A</v>
      </c>
      <c r="L478" s="59" t="str">
        <f t="shared" si="31"/>
        <v>N/A</v>
      </c>
    </row>
    <row r="479" spans="1:12" hidden="1" x14ac:dyDescent="0.25">
      <c r="A479" s="60">
        <v>530501</v>
      </c>
      <c r="B479" t="s">
        <v>1881</v>
      </c>
      <c r="C479" s="44">
        <v>0</v>
      </c>
      <c r="D479" s="45">
        <v>0</v>
      </c>
      <c r="E479" s="44">
        <v>0</v>
      </c>
      <c r="F479" s="45">
        <v>0</v>
      </c>
      <c r="G479" s="44">
        <v>0</v>
      </c>
      <c r="H479" s="45">
        <v>0</v>
      </c>
      <c r="I479" s="52" t="str">
        <f t="shared" si="28"/>
        <v>N/A</v>
      </c>
      <c r="J479" s="53" t="str">
        <f t="shared" si="29"/>
        <v>N/A</v>
      </c>
      <c r="K479" s="53" t="str">
        <f t="shared" si="30"/>
        <v>N/A</v>
      </c>
      <c r="L479" s="59" t="str">
        <f t="shared" si="31"/>
        <v>N/A</v>
      </c>
    </row>
    <row r="480" spans="1:12" hidden="1" x14ac:dyDescent="0.25">
      <c r="A480" s="60">
        <v>530515</v>
      </c>
      <c r="B480" t="s">
        <v>1882</v>
      </c>
      <c r="C480" s="44">
        <v>0</v>
      </c>
      <c r="D480" s="45">
        <v>0</v>
      </c>
      <c r="E480" s="44">
        <v>0</v>
      </c>
      <c r="F480" s="45">
        <v>0</v>
      </c>
      <c r="G480" s="44">
        <v>0</v>
      </c>
      <c r="H480" s="45">
        <v>0</v>
      </c>
      <c r="I480" s="52" t="str">
        <f t="shared" si="28"/>
        <v>N/A</v>
      </c>
      <c r="J480" s="53" t="str">
        <f t="shared" si="29"/>
        <v>N/A</v>
      </c>
      <c r="K480" s="53" t="str">
        <f t="shared" si="30"/>
        <v>N/A</v>
      </c>
      <c r="L480" s="59" t="str">
        <f t="shared" si="31"/>
        <v>N/A</v>
      </c>
    </row>
    <row r="481" spans="1:12" x14ac:dyDescent="0.25">
      <c r="A481" s="60">
        <v>530600</v>
      </c>
      <c r="B481" t="s">
        <v>1883</v>
      </c>
      <c r="C481" s="44">
        <v>396</v>
      </c>
      <c r="D481" s="45">
        <v>395</v>
      </c>
      <c r="E481" s="44">
        <v>395</v>
      </c>
      <c r="F481" s="45">
        <v>395</v>
      </c>
      <c r="G481" s="44">
        <v>213</v>
      </c>
      <c r="H481" s="45">
        <v>287.5</v>
      </c>
      <c r="I481" s="52">
        <f t="shared" si="28"/>
        <v>1</v>
      </c>
      <c r="J481" s="53">
        <f t="shared" si="29"/>
        <v>1</v>
      </c>
      <c r="K481" s="53">
        <f t="shared" si="30"/>
        <v>0.74086956521739133</v>
      </c>
      <c r="L481" s="59">
        <f t="shared" si="31"/>
        <v>0.91362318840579704</v>
      </c>
    </row>
    <row r="482" spans="1:12" x14ac:dyDescent="0.25">
      <c r="A482" s="60">
        <v>540801</v>
      </c>
      <c r="B482" t="s">
        <v>1884</v>
      </c>
      <c r="C482" s="44">
        <v>18</v>
      </c>
      <c r="D482" s="45">
        <v>8</v>
      </c>
      <c r="E482" s="44">
        <v>18</v>
      </c>
      <c r="F482" s="45">
        <v>8</v>
      </c>
      <c r="G482" s="44">
        <v>15</v>
      </c>
      <c r="H482" s="45">
        <v>4</v>
      </c>
      <c r="I482" s="52">
        <f t="shared" si="28"/>
        <v>1</v>
      </c>
      <c r="J482" s="53">
        <f t="shared" si="29"/>
        <v>1</v>
      </c>
      <c r="K482" s="53">
        <f t="shared" si="30"/>
        <v>1</v>
      </c>
      <c r="L482" s="59">
        <f t="shared" si="31"/>
        <v>1</v>
      </c>
    </row>
    <row r="483" spans="1:12" x14ac:dyDescent="0.25">
      <c r="A483" s="60">
        <v>540901</v>
      </c>
      <c r="B483" t="s">
        <v>1885</v>
      </c>
      <c r="C483" s="44">
        <v>7</v>
      </c>
      <c r="D483" s="45">
        <v>6</v>
      </c>
      <c r="E483" s="44">
        <v>4</v>
      </c>
      <c r="F483" s="45">
        <v>7</v>
      </c>
      <c r="G483" s="44">
        <v>2.5</v>
      </c>
      <c r="H483" s="45">
        <v>3.5</v>
      </c>
      <c r="I483" s="52">
        <f t="shared" si="28"/>
        <v>1</v>
      </c>
      <c r="J483" s="53">
        <f t="shared" si="29"/>
        <v>0.5714285714285714</v>
      </c>
      <c r="K483" s="53">
        <f t="shared" si="30"/>
        <v>0.7142857142857143</v>
      </c>
      <c r="L483" s="59">
        <f t="shared" si="31"/>
        <v>0.76190476190476186</v>
      </c>
    </row>
    <row r="484" spans="1:12" x14ac:dyDescent="0.25">
      <c r="A484" s="60">
        <v>541001</v>
      </c>
      <c r="B484" t="s">
        <v>1886</v>
      </c>
      <c r="C484" s="44">
        <v>36</v>
      </c>
      <c r="D484" s="45">
        <v>33</v>
      </c>
      <c r="E484" s="44">
        <v>36</v>
      </c>
      <c r="F484" s="45">
        <v>33</v>
      </c>
      <c r="G484" s="44">
        <v>14.5</v>
      </c>
      <c r="H484" s="45">
        <v>16.5</v>
      </c>
      <c r="I484" s="52">
        <f t="shared" si="28"/>
        <v>1</v>
      </c>
      <c r="J484" s="53">
        <f t="shared" si="29"/>
        <v>1</v>
      </c>
      <c r="K484" s="53">
        <f t="shared" si="30"/>
        <v>0.87878787878787878</v>
      </c>
      <c r="L484" s="59">
        <f t="shared" si="31"/>
        <v>0.95959595959595967</v>
      </c>
    </row>
    <row r="485" spans="1:12" x14ac:dyDescent="0.25">
      <c r="A485" s="60">
        <v>541102</v>
      </c>
      <c r="B485" t="s">
        <v>1887</v>
      </c>
      <c r="C485" s="44">
        <v>47</v>
      </c>
      <c r="D485" s="45">
        <v>47</v>
      </c>
      <c r="E485" s="44">
        <v>47</v>
      </c>
      <c r="F485" s="45">
        <v>47</v>
      </c>
      <c r="G485" s="44">
        <v>34</v>
      </c>
      <c r="H485" s="45">
        <v>23.5</v>
      </c>
      <c r="I485" s="52">
        <f t="shared" si="28"/>
        <v>1</v>
      </c>
      <c r="J485" s="53">
        <f t="shared" si="29"/>
        <v>1</v>
      </c>
      <c r="K485" s="53">
        <f t="shared" si="30"/>
        <v>1</v>
      </c>
      <c r="L485" s="59">
        <f t="shared" si="31"/>
        <v>1</v>
      </c>
    </row>
    <row r="486" spans="1:12" x14ac:dyDescent="0.25">
      <c r="A486" s="60">
        <v>541201</v>
      </c>
      <c r="B486" t="s">
        <v>1888</v>
      </c>
      <c r="C486" s="44">
        <v>0</v>
      </c>
      <c r="D486" s="45">
        <v>0</v>
      </c>
      <c r="E486" s="44">
        <v>0</v>
      </c>
      <c r="F486" s="45">
        <v>0</v>
      </c>
      <c r="G486" s="44">
        <v>59</v>
      </c>
      <c r="H486" s="45">
        <v>60</v>
      </c>
      <c r="I486" s="52" t="str">
        <f t="shared" si="28"/>
        <v>N/A</v>
      </c>
      <c r="J486" s="53" t="str">
        <f t="shared" si="29"/>
        <v>N/A</v>
      </c>
      <c r="K486" s="53">
        <f t="shared" si="30"/>
        <v>0.98333333333333328</v>
      </c>
      <c r="L486" s="59">
        <f t="shared" si="31"/>
        <v>0.98333333333333328</v>
      </c>
    </row>
    <row r="487" spans="1:12" x14ac:dyDescent="0.25">
      <c r="A487" s="60">
        <v>541401</v>
      </c>
      <c r="B487" t="s">
        <v>53</v>
      </c>
      <c r="C487" s="44">
        <v>10</v>
      </c>
      <c r="D487" s="45">
        <v>10</v>
      </c>
      <c r="E487" s="44">
        <v>10</v>
      </c>
      <c r="F487" s="45">
        <v>9</v>
      </c>
      <c r="G487" s="44">
        <v>2</v>
      </c>
      <c r="H487" s="45">
        <v>4.5</v>
      </c>
      <c r="I487" s="52">
        <f t="shared" si="28"/>
        <v>1</v>
      </c>
      <c r="J487" s="53">
        <f t="shared" si="29"/>
        <v>1</v>
      </c>
      <c r="K487" s="53">
        <f t="shared" si="30"/>
        <v>0.44444444444444442</v>
      </c>
      <c r="L487" s="59">
        <f t="shared" si="31"/>
        <v>0.81481481481481488</v>
      </c>
    </row>
    <row r="488" spans="1:12" x14ac:dyDescent="0.25">
      <c r="A488" s="60">
        <v>550101</v>
      </c>
      <c r="B488" t="s">
        <v>1889</v>
      </c>
      <c r="C488" s="44">
        <v>20</v>
      </c>
      <c r="D488" s="45">
        <v>14</v>
      </c>
      <c r="E488" s="44">
        <v>20</v>
      </c>
      <c r="F488" s="45">
        <v>14</v>
      </c>
      <c r="G488" s="44">
        <v>47</v>
      </c>
      <c r="H488" s="45">
        <v>30</v>
      </c>
      <c r="I488" s="52">
        <f t="shared" si="28"/>
        <v>1</v>
      </c>
      <c r="J488" s="53">
        <f t="shared" si="29"/>
        <v>1</v>
      </c>
      <c r="K488" s="53">
        <f t="shared" si="30"/>
        <v>1</v>
      </c>
      <c r="L488" s="59">
        <f t="shared" si="31"/>
        <v>1</v>
      </c>
    </row>
    <row r="489" spans="1:12" x14ac:dyDescent="0.25">
      <c r="A489" s="60">
        <v>550301</v>
      </c>
      <c r="B489" t="s">
        <v>1890</v>
      </c>
      <c r="C489" s="44">
        <v>50</v>
      </c>
      <c r="D489" s="45">
        <v>50</v>
      </c>
      <c r="E489" s="44">
        <v>50</v>
      </c>
      <c r="F489" s="45">
        <v>50</v>
      </c>
      <c r="G489" s="44">
        <v>36</v>
      </c>
      <c r="H489" s="45">
        <v>25</v>
      </c>
      <c r="I489" s="52">
        <f t="shared" si="28"/>
        <v>1</v>
      </c>
      <c r="J489" s="53">
        <f t="shared" si="29"/>
        <v>1</v>
      </c>
      <c r="K489" s="53">
        <f t="shared" si="30"/>
        <v>1</v>
      </c>
      <c r="L489" s="59">
        <f t="shared" si="31"/>
        <v>1</v>
      </c>
    </row>
    <row r="490" spans="1:12" x14ac:dyDescent="0.25">
      <c r="A490" s="60">
        <v>560501</v>
      </c>
      <c r="B490" t="s">
        <v>1891</v>
      </c>
      <c r="C490" s="44">
        <v>34</v>
      </c>
      <c r="D490" s="45">
        <v>35</v>
      </c>
      <c r="E490" s="44">
        <v>36</v>
      </c>
      <c r="F490" s="45">
        <v>36</v>
      </c>
      <c r="G490" s="44">
        <v>17.5</v>
      </c>
      <c r="H490" s="45">
        <v>18</v>
      </c>
      <c r="I490" s="52">
        <f t="shared" si="28"/>
        <v>0.97142857142857142</v>
      </c>
      <c r="J490" s="53">
        <f t="shared" si="29"/>
        <v>1</v>
      </c>
      <c r="K490" s="53">
        <f t="shared" si="30"/>
        <v>0.97222222222222221</v>
      </c>
      <c r="L490" s="59">
        <f t="shared" si="31"/>
        <v>0.98121693121693132</v>
      </c>
    </row>
    <row r="491" spans="1:12" x14ac:dyDescent="0.25">
      <c r="A491" s="60">
        <v>560603</v>
      </c>
      <c r="B491" t="s">
        <v>1892</v>
      </c>
      <c r="C491" s="44">
        <v>36</v>
      </c>
      <c r="D491" s="45">
        <v>29</v>
      </c>
      <c r="E491" s="44">
        <v>36</v>
      </c>
      <c r="F491" s="45">
        <v>29</v>
      </c>
      <c r="G491" s="44">
        <v>26</v>
      </c>
      <c r="H491" s="45">
        <v>14.5</v>
      </c>
      <c r="I491" s="52">
        <f t="shared" si="28"/>
        <v>1</v>
      </c>
      <c r="J491" s="53">
        <f t="shared" si="29"/>
        <v>1</v>
      </c>
      <c r="K491" s="53">
        <f t="shared" si="30"/>
        <v>1</v>
      </c>
      <c r="L491" s="59">
        <f t="shared" si="31"/>
        <v>1</v>
      </c>
    </row>
    <row r="492" spans="1:12" x14ac:dyDescent="0.25">
      <c r="A492" s="60">
        <v>560701</v>
      </c>
      <c r="B492" t="s">
        <v>1893</v>
      </c>
      <c r="C492" s="44">
        <v>26</v>
      </c>
      <c r="D492" s="45">
        <v>4</v>
      </c>
      <c r="E492" s="44">
        <v>13</v>
      </c>
      <c r="F492" s="45">
        <v>4</v>
      </c>
      <c r="G492" s="44">
        <v>27.5</v>
      </c>
      <c r="H492" s="45">
        <v>2</v>
      </c>
      <c r="I492" s="52">
        <f t="shared" si="28"/>
        <v>1</v>
      </c>
      <c r="J492" s="53">
        <f t="shared" si="29"/>
        <v>1</v>
      </c>
      <c r="K492" s="53">
        <f t="shared" si="30"/>
        <v>1</v>
      </c>
      <c r="L492" s="59">
        <f t="shared" si="31"/>
        <v>1</v>
      </c>
    </row>
    <row r="493" spans="1:12" x14ac:dyDescent="0.25">
      <c r="A493" s="60">
        <v>561006</v>
      </c>
      <c r="B493" t="s">
        <v>1894</v>
      </c>
      <c r="C493" s="44">
        <v>52</v>
      </c>
      <c r="D493" s="45">
        <v>52</v>
      </c>
      <c r="E493" s="44">
        <v>52</v>
      </c>
      <c r="F493" s="45">
        <v>52</v>
      </c>
      <c r="G493" s="44">
        <v>25.5</v>
      </c>
      <c r="H493" s="45">
        <v>26</v>
      </c>
      <c r="I493" s="52">
        <f t="shared" si="28"/>
        <v>1</v>
      </c>
      <c r="J493" s="53">
        <f t="shared" si="29"/>
        <v>1</v>
      </c>
      <c r="K493" s="53">
        <f t="shared" si="30"/>
        <v>0.98076923076923073</v>
      </c>
      <c r="L493" s="59">
        <f t="shared" si="31"/>
        <v>0.99358974358974361</v>
      </c>
    </row>
    <row r="494" spans="1:12" x14ac:dyDescent="0.25">
      <c r="A494" s="60">
        <v>570101</v>
      </c>
      <c r="B494" t="s">
        <v>1895</v>
      </c>
      <c r="C494" s="44">
        <v>70</v>
      </c>
      <c r="D494" s="45">
        <v>44</v>
      </c>
      <c r="E494" s="44">
        <v>54</v>
      </c>
      <c r="F494" s="45">
        <v>44</v>
      </c>
      <c r="G494" s="44">
        <v>54</v>
      </c>
      <c r="H494" s="45">
        <v>22</v>
      </c>
      <c r="I494" s="52">
        <f t="shared" si="28"/>
        <v>1</v>
      </c>
      <c r="J494" s="53">
        <f t="shared" si="29"/>
        <v>1</v>
      </c>
      <c r="K494" s="53">
        <f t="shared" si="30"/>
        <v>1</v>
      </c>
      <c r="L494" s="59">
        <f t="shared" si="31"/>
        <v>1</v>
      </c>
    </row>
    <row r="495" spans="1:12" x14ac:dyDescent="0.25">
      <c r="A495" s="60">
        <v>570201</v>
      </c>
      <c r="B495" t="s">
        <v>1896</v>
      </c>
      <c r="C495" s="44">
        <v>20</v>
      </c>
      <c r="D495" s="45">
        <v>22</v>
      </c>
      <c r="E495" s="44">
        <v>20</v>
      </c>
      <c r="F495" s="45">
        <v>22</v>
      </c>
      <c r="G495" s="44">
        <v>18</v>
      </c>
      <c r="H495" s="45">
        <v>11</v>
      </c>
      <c r="I495" s="52">
        <f t="shared" si="28"/>
        <v>0.90909090909090906</v>
      </c>
      <c r="J495" s="53">
        <f t="shared" si="29"/>
        <v>0.90909090909090906</v>
      </c>
      <c r="K495" s="53">
        <f t="shared" si="30"/>
        <v>1</v>
      </c>
      <c r="L495" s="59">
        <f t="shared" si="31"/>
        <v>0.93939393939393945</v>
      </c>
    </row>
    <row r="496" spans="1:12" x14ac:dyDescent="0.25">
      <c r="A496" s="60">
        <v>570302</v>
      </c>
      <c r="B496" t="s">
        <v>1897</v>
      </c>
      <c r="C496" s="44">
        <v>100</v>
      </c>
      <c r="D496" s="45">
        <v>40</v>
      </c>
      <c r="E496" s="44">
        <v>90</v>
      </c>
      <c r="F496" s="45">
        <v>40</v>
      </c>
      <c r="G496" s="44">
        <v>87</v>
      </c>
      <c r="H496" s="45">
        <v>108</v>
      </c>
      <c r="I496" s="52">
        <f t="shared" si="28"/>
        <v>1</v>
      </c>
      <c r="J496" s="53">
        <f t="shared" si="29"/>
        <v>1</v>
      </c>
      <c r="K496" s="53">
        <f t="shared" si="30"/>
        <v>0.80555555555555558</v>
      </c>
      <c r="L496" s="59">
        <f t="shared" si="31"/>
        <v>0.93518518518518512</v>
      </c>
    </row>
    <row r="497" spans="1:12" x14ac:dyDescent="0.25">
      <c r="A497" s="60">
        <v>570401</v>
      </c>
      <c r="B497" t="s">
        <v>1898</v>
      </c>
      <c r="C497" s="44">
        <v>18</v>
      </c>
      <c r="D497" s="45">
        <v>19</v>
      </c>
      <c r="E497" s="44">
        <v>18</v>
      </c>
      <c r="F497" s="45">
        <v>19</v>
      </c>
      <c r="G497" s="44">
        <v>10</v>
      </c>
      <c r="H497" s="45">
        <v>9.5</v>
      </c>
      <c r="I497" s="52">
        <f t="shared" si="28"/>
        <v>0.94736842105263153</v>
      </c>
      <c r="J497" s="53">
        <f t="shared" si="29"/>
        <v>0.94736842105263153</v>
      </c>
      <c r="K497" s="53">
        <f t="shared" si="30"/>
        <v>1</v>
      </c>
      <c r="L497" s="59">
        <f t="shared" si="31"/>
        <v>0.96491228070175428</v>
      </c>
    </row>
    <row r="498" spans="1:12" x14ac:dyDescent="0.25">
      <c r="A498" s="60">
        <v>570603</v>
      </c>
      <c r="B498" t="s">
        <v>8</v>
      </c>
      <c r="C498" s="44">
        <v>52</v>
      </c>
      <c r="D498" s="45">
        <v>27</v>
      </c>
      <c r="E498" s="44">
        <v>52</v>
      </c>
      <c r="F498" s="45">
        <v>27</v>
      </c>
      <c r="G498" s="44">
        <v>46</v>
      </c>
      <c r="H498" s="45">
        <v>36</v>
      </c>
      <c r="I498" s="52">
        <f t="shared" si="28"/>
        <v>1</v>
      </c>
      <c r="J498" s="53">
        <f t="shared" si="29"/>
        <v>1</v>
      </c>
      <c r="K498" s="53">
        <f t="shared" si="30"/>
        <v>1</v>
      </c>
      <c r="L498" s="59">
        <f t="shared" si="31"/>
        <v>1</v>
      </c>
    </row>
    <row r="499" spans="1:12" x14ac:dyDescent="0.25">
      <c r="A499" s="60">
        <v>571000</v>
      </c>
      <c r="B499" t="s">
        <v>1899</v>
      </c>
      <c r="C499" s="44">
        <v>64</v>
      </c>
      <c r="D499" s="45">
        <v>64</v>
      </c>
      <c r="E499" s="44">
        <v>64</v>
      </c>
      <c r="F499" s="45">
        <v>64</v>
      </c>
      <c r="G499" s="44">
        <v>68</v>
      </c>
      <c r="H499" s="45">
        <v>32</v>
      </c>
      <c r="I499" s="52">
        <f t="shared" si="28"/>
        <v>1</v>
      </c>
      <c r="J499" s="53">
        <f t="shared" si="29"/>
        <v>1</v>
      </c>
      <c r="K499" s="53">
        <f t="shared" si="30"/>
        <v>1</v>
      </c>
      <c r="L499" s="59">
        <f t="shared" si="31"/>
        <v>1</v>
      </c>
    </row>
    <row r="500" spans="1:12" x14ac:dyDescent="0.25">
      <c r="A500" s="60">
        <v>571502</v>
      </c>
      <c r="B500" t="s">
        <v>9</v>
      </c>
      <c r="C500" s="44">
        <v>50</v>
      </c>
      <c r="D500" s="45">
        <v>20</v>
      </c>
      <c r="E500" s="44">
        <v>48</v>
      </c>
      <c r="F500" s="45">
        <v>21</v>
      </c>
      <c r="G500" s="44">
        <v>49</v>
      </c>
      <c r="H500" s="45">
        <v>10.5</v>
      </c>
      <c r="I500" s="52">
        <f t="shared" si="28"/>
        <v>1</v>
      </c>
      <c r="J500" s="53">
        <f t="shared" si="29"/>
        <v>1</v>
      </c>
      <c r="K500" s="53">
        <f t="shared" si="30"/>
        <v>1</v>
      </c>
      <c r="L500" s="59">
        <f t="shared" si="31"/>
        <v>1</v>
      </c>
    </row>
    <row r="501" spans="1:12" x14ac:dyDescent="0.25">
      <c r="A501" s="60">
        <v>571800</v>
      </c>
      <c r="B501" t="s">
        <v>1900</v>
      </c>
      <c r="C501" s="44">
        <v>90</v>
      </c>
      <c r="D501" s="45">
        <v>80</v>
      </c>
      <c r="E501" s="44">
        <v>90</v>
      </c>
      <c r="F501" s="45">
        <v>80</v>
      </c>
      <c r="G501" s="44">
        <v>70</v>
      </c>
      <c r="H501" s="45">
        <v>40</v>
      </c>
      <c r="I501" s="52">
        <f t="shared" si="28"/>
        <v>1</v>
      </c>
      <c r="J501" s="53">
        <f t="shared" si="29"/>
        <v>1</v>
      </c>
      <c r="K501" s="53">
        <f t="shared" si="30"/>
        <v>1</v>
      </c>
      <c r="L501" s="59">
        <f t="shared" si="31"/>
        <v>1</v>
      </c>
    </row>
    <row r="502" spans="1:12" x14ac:dyDescent="0.25">
      <c r="A502" s="60">
        <v>571901</v>
      </c>
      <c r="B502" t="s">
        <v>1901</v>
      </c>
      <c r="C502" s="44">
        <v>31</v>
      </c>
      <c r="D502" s="45">
        <v>18</v>
      </c>
      <c r="E502" s="44">
        <v>30</v>
      </c>
      <c r="F502" s="45">
        <v>18</v>
      </c>
      <c r="G502" s="44">
        <v>14</v>
      </c>
      <c r="H502" s="45">
        <v>9</v>
      </c>
      <c r="I502" s="52">
        <f t="shared" si="28"/>
        <v>1</v>
      </c>
      <c r="J502" s="53">
        <f t="shared" si="29"/>
        <v>1</v>
      </c>
      <c r="K502" s="53">
        <f t="shared" si="30"/>
        <v>1</v>
      </c>
      <c r="L502" s="59">
        <f t="shared" si="31"/>
        <v>1</v>
      </c>
    </row>
    <row r="503" spans="1:12" x14ac:dyDescent="0.25">
      <c r="A503" s="60">
        <v>572301</v>
      </c>
      <c r="B503" t="s">
        <v>1902</v>
      </c>
      <c r="C503" s="44">
        <v>26</v>
      </c>
      <c r="D503" s="45">
        <v>23</v>
      </c>
      <c r="E503" s="44">
        <v>24</v>
      </c>
      <c r="F503" s="45">
        <v>23</v>
      </c>
      <c r="G503" s="44">
        <v>20</v>
      </c>
      <c r="H503" s="45">
        <v>11.5</v>
      </c>
      <c r="I503" s="52">
        <f t="shared" si="28"/>
        <v>1</v>
      </c>
      <c r="J503" s="53">
        <f t="shared" si="29"/>
        <v>1</v>
      </c>
      <c r="K503" s="53">
        <f t="shared" si="30"/>
        <v>1</v>
      </c>
      <c r="L503" s="59">
        <f t="shared" si="31"/>
        <v>1</v>
      </c>
    </row>
    <row r="504" spans="1:12" x14ac:dyDescent="0.25">
      <c r="A504" s="60">
        <v>572702</v>
      </c>
      <c r="B504" t="s">
        <v>1903</v>
      </c>
      <c r="C504" s="44">
        <v>21</v>
      </c>
      <c r="D504" s="45">
        <v>21</v>
      </c>
      <c r="E504" s="44">
        <v>14</v>
      </c>
      <c r="F504" s="45">
        <v>21</v>
      </c>
      <c r="G504" s="44">
        <v>20</v>
      </c>
      <c r="H504" s="45">
        <v>10.5</v>
      </c>
      <c r="I504" s="52">
        <f t="shared" si="28"/>
        <v>1</v>
      </c>
      <c r="J504" s="53">
        <f t="shared" si="29"/>
        <v>0.66666666666666663</v>
      </c>
      <c r="K504" s="53">
        <f t="shared" si="30"/>
        <v>1</v>
      </c>
      <c r="L504" s="59">
        <f t="shared" si="31"/>
        <v>0.88888888888888884</v>
      </c>
    </row>
    <row r="505" spans="1:12" x14ac:dyDescent="0.25">
      <c r="A505" s="60">
        <v>572901</v>
      </c>
      <c r="B505" t="s">
        <v>1904</v>
      </c>
      <c r="C505" s="44">
        <v>29</v>
      </c>
      <c r="D505" s="45">
        <v>20</v>
      </c>
      <c r="E505" s="44">
        <v>21</v>
      </c>
      <c r="F505" s="45">
        <v>20</v>
      </c>
      <c r="G505" s="44">
        <v>18</v>
      </c>
      <c r="H505" s="45">
        <v>10</v>
      </c>
      <c r="I505" s="52">
        <f t="shared" si="28"/>
        <v>1</v>
      </c>
      <c r="J505" s="53">
        <f t="shared" si="29"/>
        <v>1</v>
      </c>
      <c r="K505" s="53">
        <f t="shared" si="30"/>
        <v>1</v>
      </c>
      <c r="L505" s="59">
        <f t="shared" si="31"/>
        <v>1</v>
      </c>
    </row>
    <row r="506" spans="1:12" x14ac:dyDescent="0.25">
      <c r="A506" s="60">
        <v>573002</v>
      </c>
      <c r="B506" t="s">
        <v>63</v>
      </c>
      <c r="C506" s="44">
        <v>66</v>
      </c>
      <c r="D506" s="45">
        <v>56</v>
      </c>
      <c r="E506" s="44">
        <v>66</v>
      </c>
      <c r="F506" s="45">
        <v>58</v>
      </c>
      <c r="G506" s="44">
        <v>50.5</v>
      </c>
      <c r="H506" s="45">
        <v>29</v>
      </c>
      <c r="I506" s="52">
        <f t="shared" si="28"/>
        <v>1</v>
      </c>
      <c r="J506" s="53">
        <f t="shared" si="29"/>
        <v>1</v>
      </c>
      <c r="K506" s="53">
        <f t="shared" si="30"/>
        <v>1</v>
      </c>
      <c r="L506" s="59">
        <f t="shared" si="31"/>
        <v>1</v>
      </c>
    </row>
    <row r="507" spans="1:12" hidden="1" x14ac:dyDescent="0.25">
      <c r="A507" s="60">
        <v>580101</v>
      </c>
      <c r="B507" t="s">
        <v>1905</v>
      </c>
      <c r="C507" s="44">
        <v>0</v>
      </c>
      <c r="D507" s="45">
        <v>0</v>
      </c>
      <c r="E507" s="44">
        <v>0</v>
      </c>
      <c r="F507" s="45">
        <v>0</v>
      </c>
      <c r="G507" s="44">
        <v>0</v>
      </c>
      <c r="H507" s="45">
        <v>0</v>
      </c>
      <c r="I507" s="52" t="str">
        <f t="shared" si="28"/>
        <v>N/A</v>
      </c>
      <c r="J507" s="53" t="str">
        <f t="shared" si="29"/>
        <v>N/A</v>
      </c>
      <c r="K507" s="53" t="str">
        <f t="shared" si="30"/>
        <v>N/A</v>
      </c>
      <c r="L507" s="59" t="str">
        <f t="shared" si="31"/>
        <v>N/A</v>
      </c>
    </row>
    <row r="508" spans="1:12" hidden="1" x14ac:dyDescent="0.25">
      <c r="A508" s="60">
        <v>580102</v>
      </c>
      <c r="B508" t="s">
        <v>1906</v>
      </c>
      <c r="C508" s="44">
        <v>0</v>
      </c>
      <c r="D508" s="45">
        <v>0</v>
      </c>
      <c r="E508" s="44">
        <v>0</v>
      </c>
      <c r="F508" s="45">
        <v>0</v>
      </c>
      <c r="G508" s="44">
        <v>0</v>
      </c>
      <c r="H508" s="45">
        <v>0</v>
      </c>
      <c r="I508" s="52" t="str">
        <f t="shared" si="28"/>
        <v>N/A</v>
      </c>
      <c r="J508" s="53" t="str">
        <f t="shared" si="29"/>
        <v>N/A</v>
      </c>
      <c r="K508" s="53" t="str">
        <f t="shared" si="30"/>
        <v>N/A</v>
      </c>
      <c r="L508" s="59" t="str">
        <f t="shared" si="31"/>
        <v>N/A</v>
      </c>
    </row>
    <row r="509" spans="1:12" hidden="1" x14ac:dyDescent="0.25">
      <c r="A509" s="60">
        <v>580103</v>
      </c>
      <c r="B509" t="s">
        <v>1907</v>
      </c>
      <c r="C509" s="44">
        <v>0</v>
      </c>
      <c r="D509" s="45">
        <v>0</v>
      </c>
      <c r="E509" s="44">
        <v>0</v>
      </c>
      <c r="F509" s="45">
        <v>0</v>
      </c>
      <c r="G509" s="44">
        <v>0</v>
      </c>
      <c r="H509" s="45">
        <v>0</v>
      </c>
      <c r="I509" s="52" t="str">
        <f t="shared" si="28"/>
        <v>N/A</v>
      </c>
      <c r="J509" s="53" t="str">
        <f t="shared" si="29"/>
        <v>N/A</v>
      </c>
      <c r="K509" s="53" t="str">
        <f t="shared" si="30"/>
        <v>N/A</v>
      </c>
      <c r="L509" s="59" t="str">
        <f t="shared" si="31"/>
        <v>N/A</v>
      </c>
    </row>
    <row r="510" spans="1:12" hidden="1" x14ac:dyDescent="0.25">
      <c r="A510" s="60">
        <v>580104</v>
      </c>
      <c r="B510" t="s">
        <v>1908</v>
      </c>
      <c r="C510" s="44">
        <v>0</v>
      </c>
      <c r="D510" s="45">
        <v>0</v>
      </c>
      <c r="E510" s="44">
        <v>0</v>
      </c>
      <c r="F510" s="45">
        <v>0</v>
      </c>
      <c r="G510" s="44">
        <v>0</v>
      </c>
      <c r="H510" s="45">
        <v>0</v>
      </c>
      <c r="I510" s="52" t="str">
        <f t="shared" si="28"/>
        <v>N/A</v>
      </c>
      <c r="J510" s="53" t="str">
        <f t="shared" si="29"/>
        <v>N/A</v>
      </c>
      <c r="K510" s="53" t="str">
        <f t="shared" si="30"/>
        <v>N/A</v>
      </c>
      <c r="L510" s="59" t="str">
        <f t="shared" si="31"/>
        <v>N/A</v>
      </c>
    </row>
    <row r="511" spans="1:12" x14ac:dyDescent="0.25">
      <c r="A511" s="60">
        <v>580105</v>
      </c>
      <c r="B511" t="s">
        <v>1909</v>
      </c>
      <c r="C511" s="44">
        <v>150</v>
      </c>
      <c r="D511" s="45">
        <v>148</v>
      </c>
      <c r="E511" s="44">
        <v>175</v>
      </c>
      <c r="F511" s="45">
        <v>145</v>
      </c>
      <c r="G511" s="44">
        <v>98</v>
      </c>
      <c r="H511" s="45">
        <v>72.5</v>
      </c>
      <c r="I511" s="52">
        <f t="shared" si="28"/>
        <v>1</v>
      </c>
      <c r="J511" s="53">
        <f t="shared" si="29"/>
        <v>1</v>
      </c>
      <c r="K511" s="53">
        <f t="shared" si="30"/>
        <v>1</v>
      </c>
      <c r="L511" s="59">
        <f t="shared" si="31"/>
        <v>1</v>
      </c>
    </row>
    <row r="512" spans="1:12" x14ac:dyDescent="0.25">
      <c r="A512" s="60">
        <v>580106</v>
      </c>
      <c r="B512" t="s">
        <v>1910</v>
      </c>
      <c r="C512" s="44">
        <v>144</v>
      </c>
      <c r="D512" s="45">
        <v>111</v>
      </c>
      <c r="E512" s="44">
        <v>144</v>
      </c>
      <c r="F512" s="45">
        <v>111</v>
      </c>
      <c r="G512" s="44">
        <v>63.5</v>
      </c>
      <c r="H512" s="45">
        <v>55.5</v>
      </c>
      <c r="I512" s="52">
        <f t="shared" si="28"/>
        <v>1</v>
      </c>
      <c r="J512" s="53">
        <f t="shared" si="29"/>
        <v>1</v>
      </c>
      <c r="K512" s="53">
        <f t="shared" si="30"/>
        <v>1</v>
      </c>
      <c r="L512" s="59">
        <f t="shared" si="31"/>
        <v>1</v>
      </c>
    </row>
    <row r="513" spans="1:12" x14ac:dyDescent="0.25">
      <c r="A513" s="60">
        <v>580107</v>
      </c>
      <c r="B513" t="s">
        <v>1911</v>
      </c>
      <c r="C513" s="44">
        <v>180</v>
      </c>
      <c r="D513" s="45">
        <v>177</v>
      </c>
      <c r="E513" s="44">
        <v>180</v>
      </c>
      <c r="F513" s="45">
        <v>177</v>
      </c>
      <c r="G513" s="44">
        <v>81.5</v>
      </c>
      <c r="H513" s="45">
        <v>88.5</v>
      </c>
      <c r="I513" s="52">
        <f t="shared" si="28"/>
        <v>1</v>
      </c>
      <c r="J513" s="53">
        <f t="shared" si="29"/>
        <v>1</v>
      </c>
      <c r="K513" s="53">
        <f t="shared" si="30"/>
        <v>0.92090395480225984</v>
      </c>
      <c r="L513" s="59">
        <f t="shared" si="31"/>
        <v>0.97363465160075335</v>
      </c>
    </row>
    <row r="514" spans="1:12" x14ac:dyDescent="0.25">
      <c r="A514" s="60">
        <v>580109</v>
      </c>
      <c r="B514" t="s">
        <v>1912</v>
      </c>
      <c r="C514" s="44">
        <v>108</v>
      </c>
      <c r="D514" s="45">
        <v>88</v>
      </c>
      <c r="E514" s="44">
        <v>107</v>
      </c>
      <c r="F514" s="45">
        <v>88</v>
      </c>
      <c r="G514" s="44">
        <v>106</v>
      </c>
      <c r="H514" s="45">
        <v>44</v>
      </c>
      <c r="I514" s="52">
        <f t="shared" si="28"/>
        <v>1</v>
      </c>
      <c r="J514" s="53">
        <f t="shared" si="29"/>
        <v>1</v>
      </c>
      <c r="K514" s="53">
        <f t="shared" si="30"/>
        <v>1</v>
      </c>
      <c r="L514" s="59">
        <f t="shared" si="31"/>
        <v>1</v>
      </c>
    </row>
    <row r="515" spans="1:12" hidden="1" x14ac:dyDescent="0.25">
      <c r="A515" s="60">
        <v>580201</v>
      </c>
      <c r="B515" t="s">
        <v>1913</v>
      </c>
      <c r="C515" s="44">
        <v>0</v>
      </c>
      <c r="D515" s="45">
        <v>0</v>
      </c>
      <c r="E515" s="44">
        <v>0</v>
      </c>
      <c r="F515" s="45">
        <v>0</v>
      </c>
      <c r="G515" s="44">
        <v>0</v>
      </c>
      <c r="H515" s="45">
        <v>0</v>
      </c>
      <c r="I515" s="52" t="str">
        <f t="shared" si="28"/>
        <v>N/A</v>
      </c>
      <c r="J515" s="53" t="str">
        <f t="shared" si="29"/>
        <v>N/A</v>
      </c>
      <c r="K515" s="53" t="str">
        <f t="shared" si="30"/>
        <v>N/A</v>
      </c>
      <c r="L515" s="59" t="str">
        <f t="shared" si="31"/>
        <v>N/A</v>
      </c>
    </row>
    <row r="516" spans="1:12" x14ac:dyDescent="0.25">
      <c r="A516" s="60">
        <v>580203</v>
      </c>
      <c r="B516" t="s">
        <v>1914</v>
      </c>
      <c r="C516" s="44">
        <v>87</v>
      </c>
      <c r="D516" s="45">
        <v>87</v>
      </c>
      <c r="E516" s="44">
        <v>87</v>
      </c>
      <c r="F516" s="45">
        <v>87</v>
      </c>
      <c r="G516" s="44">
        <v>43.5</v>
      </c>
      <c r="H516" s="45">
        <v>43.5</v>
      </c>
      <c r="I516" s="52">
        <f t="shared" si="28"/>
        <v>1</v>
      </c>
      <c r="J516" s="53">
        <f t="shared" si="29"/>
        <v>1</v>
      </c>
      <c r="K516" s="53">
        <f t="shared" si="30"/>
        <v>1</v>
      </c>
      <c r="L516" s="59">
        <f t="shared" si="31"/>
        <v>1</v>
      </c>
    </row>
    <row r="517" spans="1:12" x14ac:dyDescent="0.25">
      <c r="A517" s="60">
        <v>580205</v>
      </c>
      <c r="B517" t="s">
        <v>1915</v>
      </c>
      <c r="C517" s="44">
        <v>252</v>
      </c>
      <c r="D517" s="45">
        <v>222</v>
      </c>
      <c r="E517" s="44">
        <v>252</v>
      </c>
      <c r="F517" s="45">
        <v>222</v>
      </c>
      <c r="G517" s="44">
        <v>126</v>
      </c>
      <c r="H517" s="45">
        <v>111</v>
      </c>
      <c r="I517" s="52">
        <f t="shared" ref="I517:I580" si="32">IFERROR(MIN(1,C517/D517),"N/A")</f>
        <v>1</v>
      </c>
      <c r="J517" s="53">
        <f t="shared" ref="J517:J580" si="33">IFERROR(MIN(1,E517/F517),"N/A")</f>
        <v>1</v>
      </c>
      <c r="K517" s="53">
        <f t="shared" si="30"/>
        <v>1</v>
      </c>
      <c r="L517" s="59">
        <f t="shared" si="31"/>
        <v>1</v>
      </c>
    </row>
    <row r="518" spans="1:12" x14ac:dyDescent="0.25">
      <c r="A518" s="60">
        <v>580206</v>
      </c>
      <c r="B518" t="s">
        <v>621</v>
      </c>
      <c r="C518" s="44">
        <v>78</v>
      </c>
      <c r="D518" s="45">
        <v>28</v>
      </c>
      <c r="E518" s="44">
        <v>28</v>
      </c>
      <c r="F518" s="45">
        <v>28</v>
      </c>
      <c r="G518" s="44">
        <v>14</v>
      </c>
      <c r="H518" s="45">
        <v>14</v>
      </c>
      <c r="I518" s="52">
        <f t="shared" si="32"/>
        <v>1</v>
      </c>
      <c r="J518" s="53">
        <f t="shared" si="33"/>
        <v>1</v>
      </c>
      <c r="K518" s="53">
        <f t="shared" ref="K518:K581" si="34">IFERROR(MIN(1,G518/H518),"N/A")</f>
        <v>1</v>
      </c>
      <c r="L518" s="59">
        <f t="shared" ref="L518:L581" si="35">IFERROR(AVERAGEIF(I518:K518,"&lt;&gt;N/A"),"N/A")</f>
        <v>1</v>
      </c>
    </row>
    <row r="519" spans="1:12" hidden="1" x14ac:dyDescent="0.25">
      <c r="A519" s="60">
        <v>580207</v>
      </c>
      <c r="B519" t="s">
        <v>1916</v>
      </c>
      <c r="C519" s="44">
        <v>0</v>
      </c>
      <c r="D519" s="45">
        <v>0</v>
      </c>
      <c r="E519" s="44">
        <v>0</v>
      </c>
      <c r="F519" s="45">
        <v>0</v>
      </c>
      <c r="G519" s="44">
        <v>0</v>
      </c>
      <c r="H519" s="45">
        <v>0</v>
      </c>
      <c r="I519" s="52" t="str">
        <f t="shared" si="32"/>
        <v>N/A</v>
      </c>
      <c r="J519" s="53" t="str">
        <f t="shared" si="33"/>
        <v>N/A</v>
      </c>
      <c r="K519" s="53" t="str">
        <f t="shared" si="34"/>
        <v>N/A</v>
      </c>
      <c r="L519" s="59" t="str">
        <f t="shared" si="35"/>
        <v>N/A</v>
      </c>
    </row>
    <row r="520" spans="1:12" hidden="1" x14ac:dyDescent="0.25">
      <c r="A520" s="60">
        <v>580208</v>
      </c>
      <c r="B520" t="s">
        <v>1917</v>
      </c>
      <c r="C520" s="44">
        <v>0</v>
      </c>
      <c r="D520" s="45">
        <v>0</v>
      </c>
      <c r="E520" s="44">
        <v>0</v>
      </c>
      <c r="F520" s="45">
        <v>0</v>
      </c>
      <c r="G520" s="44">
        <v>0</v>
      </c>
      <c r="H520" s="45">
        <v>0</v>
      </c>
      <c r="I520" s="52" t="str">
        <f t="shared" si="32"/>
        <v>N/A</v>
      </c>
      <c r="J520" s="53" t="str">
        <f t="shared" si="33"/>
        <v>N/A</v>
      </c>
      <c r="K520" s="53" t="str">
        <f t="shared" si="34"/>
        <v>N/A</v>
      </c>
      <c r="L520" s="59" t="str">
        <f t="shared" si="35"/>
        <v>N/A</v>
      </c>
    </row>
    <row r="521" spans="1:12" x14ac:dyDescent="0.25">
      <c r="A521" s="60">
        <v>580209</v>
      </c>
      <c r="B521" t="s">
        <v>1918</v>
      </c>
      <c r="C521" s="44">
        <v>74</v>
      </c>
      <c r="D521" s="45">
        <v>67</v>
      </c>
      <c r="E521" s="44">
        <v>74</v>
      </c>
      <c r="F521" s="45">
        <v>66</v>
      </c>
      <c r="G521" s="44">
        <v>36.5</v>
      </c>
      <c r="H521" s="45">
        <v>33</v>
      </c>
      <c r="I521" s="52">
        <f t="shared" si="32"/>
        <v>1</v>
      </c>
      <c r="J521" s="53">
        <f t="shared" si="33"/>
        <v>1</v>
      </c>
      <c r="K521" s="53">
        <f t="shared" si="34"/>
        <v>1</v>
      </c>
      <c r="L521" s="59">
        <f t="shared" si="35"/>
        <v>1</v>
      </c>
    </row>
    <row r="522" spans="1:12" x14ac:dyDescent="0.25">
      <c r="A522" s="60">
        <v>580211</v>
      </c>
      <c r="B522" t="s">
        <v>625</v>
      </c>
      <c r="C522" s="44">
        <v>511</v>
      </c>
      <c r="D522" s="45">
        <v>511</v>
      </c>
      <c r="E522" s="44">
        <v>511</v>
      </c>
      <c r="F522" s="45">
        <v>511</v>
      </c>
      <c r="G522" s="44">
        <v>255</v>
      </c>
      <c r="H522" s="45">
        <v>255.5</v>
      </c>
      <c r="I522" s="52">
        <f t="shared" si="32"/>
        <v>1</v>
      </c>
      <c r="J522" s="53">
        <f t="shared" si="33"/>
        <v>1</v>
      </c>
      <c r="K522" s="53">
        <f t="shared" si="34"/>
        <v>0.99804305283757333</v>
      </c>
      <c r="L522" s="59">
        <f t="shared" si="35"/>
        <v>0.99934768427919118</v>
      </c>
    </row>
    <row r="523" spans="1:12" x14ac:dyDescent="0.25">
      <c r="A523" s="60">
        <v>580212</v>
      </c>
      <c r="B523" t="s">
        <v>1919</v>
      </c>
      <c r="C523" s="44">
        <v>232</v>
      </c>
      <c r="D523" s="45">
        <v>232</v>
      </c>
      <c r="E523" s="44">
        <v>224</v>
      </c>
      <c r="F523" s="45">
        <v>224</v>
      </c>
      <c r="G523" s="44">
        <v>111</v>
      </c>
      <c r="H523" s="45">
        <v>112</v>
      </c>
      <c r="I523" s="52">
        <f t="shared" si="32"/>
        <v>1</v>
      </c>
      <c r="J523" s="53">
        <f t="shared" si="33"/>
        <v>1</v>
      </c>
      <c r="K523" s="53">
        <f t="shared" si="34"/>
        <v>0.9910714285714286</v>
      </c>
      <c r="L523" s="59">
        <f t="shared" si="35"/>
        <v>0.99702380952380965</v>
      </c>
    </row>
    <row r="524" spans="1:12" x14ac:dyDescent="0.25">
      <c r="A524" s="60">
        <v>580224</v>
      </c>
      <c r="B524" t="s">
        <v>336</v>
      </c>
      <c r="C524" s="44">
        <v>252</v>
      </c>
      <c r="D524" s="45">
        <v>203</v>
      </c>
      <c r="E524" s="44">
        <v>252</v>
      </c>
      <c r="F524" s="45">
        <v>204</v>
      </c>
      <c r="G524" s="44">
        <v>125</v>
      </c>
      <c r="H524" s="45">
        <v>102</v>
      </c>
      <c r="I524" s="52">
        <f t="shared" si="32"/>
        <v>1</v>
      </c>
      <c r="J524" s="53">
        <f t="shared" si="33"/>
        <v>1</v>
      </c>
      <c r="K524" s="53">
        <f t="shared" si="34"/>
        <v>1</v>
      </c>
      <c r="L524" s="59">
        <f t="shared" si="35"/>
        <v>1</v>
      </c>
    </row>
    <row r="525" spans="1:12" x14ac:dyDescent="0.25">
      <c r="A525" s="60">
        <v>580232</v>
      </c>
      <c r="B525" t="s">
        <v>1920</v>
      </c>
      <c r="C525" s="44">
        <v>398</v>
      </c>
      <c r="D525" s="45">
        <v>371</v>
      </c>
      <c r="E525" s="44">
        <v>390</v>
      </c>
      <c r="F525" s="45">
        <v>363</v>
      </c>
      <c r="G525" s="44">
        <v>182.5</v>
      </c>
      <c r="H525" s="45">
        <v>181.5</v>
      </c>
      <c r="I525" s="52">
        <f t="shared" si="32"/>
        <v>1</v>
      </c>
      <c r="J525" s="53">
        <f t="shared" si="33"/>
        <v>1</v>
      </c>
      <c r="K525" s="53">
        <f t="shared" si="34"/>
        <v>1</v>
      </c>
      <c r="L525" s="59">
        <f t="shared" si="35"/>
        <v>1</v>
      </c>
    </row>
    <row r="526" spans="1:12" x14ac:dyDescent="0.25">
      <c r="A526" s="60">
        <v>580233</v>
      </c>
      <c r="B526" t="s">
        <v>626</v>
      </c>
      <c r="C526" s="44">
        <v>53</v>
      </c>
      <c r="D526" s="45">
        <v>45</v>
      </c>
      <c r="E526" s="44">
        <v>52</v>
      </c>
      <c r="F526" s="45">
        <v>45</v>
      </c>
      <c r="G526" s="44">
        <v>23</v>
      </c>
      <c r="H526" s="45">
        <v>22.5</v>
      </c>
      <c r="I526" s="52">
        <f t="shared" si="32"/>
        <v>1</v>
      </c>
      <c r="J526" s="53">
        <f t="shared" si="33"/>
        <v>1</v>
      </c>
      <c r="K526" s="53">
        <f t="shared" si="34"/>
        <v>1</v>
      </c>
      <c r="L526" s="59">
        <f t="shared" si="35"/>
        <v>1</v>
      </c>
    </row>
    <row r="527" spans="1:12" x14ac:dyDescent="0.25">
      <c r="A527" s="60">
        <v>580234</v>
      </c>
      <c r="B527" t="s">
        <v>1921</v>
      </c>
      <c r="C527" s="44">
        <v>18</v>
      </c>
      <c r="D527" s="45">
        <v>11</v>
      </c>
      <c r="E527" s="44">
        <v>18</v>
      </c>
      <c r="F527" s="45">
        <v>11</v>
      </c>
      <c r="G527" s="44">
        <v>18</v>
      </c>
      <c r="H527" s="45">
        <v>5.5</v>
      </c>
      <c r="I527" s="52">
        <f t="shared" si="32"/>
        <v>1</v>
      </c>
      <c r="J527" s="53">
        <f t="shared" si="33"/>
        <v>1</v>
      </c>
      <c r="K527" s="53">
        <f t="shared" si="34"/>
        <v>1</v>
      </c>
      <c r="L527" s="59">
        <f t="shared" si="35"/>
        <v>1</v>
      </c>
    </row>
    <row r="528" spans="1:12" x14ac:dyDescent="0.25">
      <c r="A528" s="60">
        <v>580235</v>
      </c>
      <c r="B528" t="s">
        <v>1922</v>
      </c>
      <c r="C528" s="44">
        <v>195</v>
      </c>
      <c r="D528" s="45">
        <v>195</v>
      </c>
      <c r="E528" s="44">
        <v>201</v>
      </c>
      <c r="F528" s="45">
        <v>195</v>
      </c>
      <c r="G528" s="44">
        <v>77</v>
      </c>
      <c r="H528" s="45">
        <v>97.5</v>
      </c>
      <c r="I528" s="52">
        <f t="shared" si="32"/>
        <v>1</v>
      </c>
      <c r="J528" s="53">
        <f t="shared" si="33"/>
        <v>1</v>
      </c>
      <c r="K528" s="53">
        <f t="shared" si="34"/>
        <v>0.78974358974358971</v>
      </c>
      <c r="L528" s="59">
        <f t="shared" si="35"/>
        <v>0.92991452991452983</v>
      </c>
    </row>
    <row r="529" spans="1:12" x14ac:dyDescent="0.25">
      <c r="A529" s="60">
        <v>580301</v>
      </c>
      <c r="B529" t="s">
        <v>1923</v>
      </c>
      <c r="C529" s="44">
        <v>62</v>
      </c>
      <c r="D529" s="45">
        <v>20</v>
      </c>
      <c r="E529" s="44">
        <v>54</v>
      </c>
      <c r="F529" s="45">
        <v>20</v>
      </c>
      <c r="G529" s="44">
        <v>69</v>
      </c>
      <c r="H529" s="45">
        <v>10</v>
      </c>
      <c r="I529" s="52">
        <f t="shared" si="32"/>
        <v>1</v>
      </c>
      <c r="J529" s="53">
        <f t="shared" si="33"/>
        <v>1</v>
      </c>
      <c r="K529" s="53">
        <f t="shared" si="34"/>
        <v>1</v>
      </c>
      <c r="L529" s="59">
        <f t="shared" si="35"/>
        <v>1</v>
      </c>
    </row>
    <row r="530" spans="1:12" x14ac:dyDescent="0.25">
      <c r="A530" s="60">
        <v>580303</v>
      </c>
      <c r="B530" t="s">
        <v>1924</v>
      </c>
      <c r="C530" s="44">
        <v>13</v>
      </c>
      <c r="D530" s="45">
        <v>12</v>
      </c>
      <c r="E530" s="44">
        <v>12</v>
      </c>
      <c r="F530" s="45">
        <v>12</v>
      </c>
      <c r="G530" s="44">
        <v>8</v>
      </c>
      <c r="H530" s="45">
        <v>6</v>
      </c>
      <c r="I530" s="52">
        <f t="shared" si="32"/>
        <v>1</v>
      </c>
      <c r="J530" s="53">
        <f t="shared" si="33"/>
        <v>1</v>
      </c>
      <c r="K530" s="53">
        <f t="shared" si="34"/>
        <v>1</v>
      </c>
      <c r="L530" s="59">
        <f t="shared" si="35"/>
        <v>1</v>
      </c>
    </row>
    <row r="531" spans="1:12" x14ac:dyDescent="0.25">
      <c r="A531" s="60">
        <v>580304</v>
      </c>
      <c r="B531" t="s">
        <v>1925</v>
      </c>
      <c r="C531" s="44">
        <v>54</v>
      </c>
      <c r="D531" s="45">
        <v>23</v>
      </c>
      <c r="E531" s="44">
        <v>36</v>
      </c>
      <c r="F531" s="45">
        <v>23</v>
      </c>
      <c r="G531" s="44">
        <v>17</v>
      </c>
      <c r="H531" s="45">
        <v>11.5</v>
      </c>
      <c r="I531" s="52">
        <f t="shared" si="32"/>
        <v>1</v>
      </c>
      <c r="J531" s="53">
        <f t="shared" si="33"/>
        <v>1</v>
      </c>
      <c r="K531" s="53">
        <f t="shared" si="34"/>
        <v>1</v>
      </c>
      <c r="L531" s="59">
        <f t="shared" si="35"/>
        <v>1</v>
      </c>
    </row>
    <row r="532" spans="1:12" hidden="1" x14ac:dyDescent="0.25">
      <c r="A532" s="60">
        <v>580305</v>
      </c>
      <c r="B532" t="s">
        <v>1926</v>
      </c>
      <c r="C532" s="44">
        <v>0</v>
      </c>
      <c r="D532" s="45">
        <v>0</v>
      </c>
      <c r="E532" s="44">
        <v>0</v>
      </c>
      <c r="F532" s="45">
        <v>0</v>
      </c>
      <c r="G532" s="44">
        <v>0</v>
      </c>
      <c r="H532" s="45">
        <v>0</v>
      </c>
      <c r="I532" s="52" t="str">
        <f t="shared" si="32"/>
        <v>N/A</v>
      </c>
      <c r="J532" s="53" t="str">
        <f t="shared" si="33"/>
        <v>N/A</v>
      </c>
      <c r="K532" s="53" t="str">
        <f t="shared" si="34"/>
        <v>N/A</v>
      </c>
      <c r="L532" s="59" t="str">
        <f t="shared" si="35"/>
        <v>N/A</v>
      </c>
    </row>
    <row r="533" spans="1:12" x14ac:dyDescent="0.25">
      <c r="A533" s="60">
        <v>580306</v>
      </c>
      <c r="B533" t="s">
        <v>1927</v>
      </c>
      <c r="C533" s="44">
        <v>12</v>
      </c>
      <c r="D533" s="45">
        <v>12</v>
      </c>
      <c r="E533" s="44">
        <v>12</v>
      </c>
      <c r="F533" s="45">
        <v>12</v>
      </c>
      <c r="G533" s="44">
        <v>12</v>
      </c>
      <c r="H533" s="45">
        <v>6</v>
      </c>
      <c r="I533" s="52">
        <f t="shared" si="32"/>
        <v>1</v>
      </c>
      <c r="J533" s="53">
        <f t="shared" si="33"/>
        <v>1</v>
      </c>
      <c r="K533" s="53">
        <f t="shared" si="34"/>
        <v>1</v>
      </c>
      <c r="L533" s="59">
        <f t="shared" si="35"/>
        <v>1</v>
      </c>
    </row>
    <row r="534" spans="1:12" hidden="1" x14ac:dyDescent="0.25">
      <c r="A534" s="60">
        <v>580401</v>
      </c>
      <c r="B534" t="s">
        <v>1928</v>
      </c>
      <c r="C534" s="44">
        <v>0</v>
      </c>
      <c r="D534" s="45">
        <v>0</v>
      </c>
      <c r="E534" s="44">
        <v>0</v>
      </c>
      <c r="F534" s="45">
        <v>0</v>
      </c>
      <c r="G534" s="44">
        <v>0</v>
      </c>
      <c r="H534" s="45">
        <v>0</v>
      </c>
      <c r="I534" s="52" t="str">
        <f t="shared" si="32"/>
        <v>N/A</v>
      </c>
      <c r="J534" s="53" t="str">
        <f t="shared" si="33"/>
        <v>N/A</v>
      </c>
      <c r="K534" s="53" t="str">
        <f t="shared" si="34"/>
        <v>N/A</v>
      </c>
      <c r="L534" s="59" t="str">
        <f t="shared" si="35"/>
        <v>N/A</v>
      </c>
    </row>
    <row r="535" spans="1:12" hidden="1" x14ac:dyDescent="0.25">
      <c r="A535" s="60">
        <v>580402</v>
      </c>
      <c r="B535" t="s">
        <v>634</v>
      </c>
      <c r="C535" s="44">
        <v>0</v>
      </c>
      <c r="D535" s="45">
        <v>0</v>
      </c>
      <c r="E535" s="44">
        <v>0</v>
      </c>
      <c r="F535" s="45">
        <v>0</v>
      </c>
      <c r="G535" s="44">
        <v>0</v>
      </c>
      <c r="H535" s="45">
        <v>0</v>
      </c>
      <c r="I535" s="52" t="str">
        <f t="shared" si="32"/>
        <v>N/A</v>
      </c>
      <c r="J535" s="53" t="str">
        <f t="shared" si="33"/>
        <v>N/A</v>
      </c>
      <c r="K535" s="53" t="str">
        <f t="shared" si="34"/>
        <v>N/A</v>
      </c>
      <c r="L535" s="59" t="str">
        <f t="shared" si="35"/>
        <v>N/A</v>
      </c>
    </row>
    <row r="536" spans="1:12" x14ac:dyDescent="0.25">
      <c r="A536" s="60">
        <v>580403</v>
      </c>
      <c r="B536" t="s">
        <v>1929</v>
      </c>
      <c r="C536" s="44">
        <v>124</v>
      </c>
      <c r="D536" s="45">
        <v>124</v>
      </c>
      <c r="E536" s="44">
        <v>124</v>
      </c>
      <c r="F536" s="45">
        <v>124</v>
      </c>
      <c r="G536" s="44">
        <v>53.5</v>
      </c>
      <c r="H536" s="45">
        <v>62</v>
      </c>
      <c r="I536" s="52">
        <f t="shared" si="32"/>
        <v>1</v>
      </c>
      <c r="J536" s="53">
        <f t="shared" si="33"/>
        <v>1</v>
      </c>
      <c r="K536" s="53">
        <f t="shared" si="34"/>
        <v>0.86290322580645162</v>
      </c>
      <c r="L536" s="59">
        <f t="shared" si="35"/>
        <v>0.95430107526881713</v>
      </c>
    </row>
    <row r="537" spans="1:12" x14ac:dyDescent="0.25">
      <c r="A537" s="60">
        <v>580404</v>
      </c>
      <c r="B537" t="s">
        <v>1930</v>
      </c>
      <c r="C537" s="44">
        <v>24</v>
      </c>
      <c r="D537" s="45">
        <v>12</v>
      </c>
      <c r="E537" s="44">
        <v>24</v>
      </c>
      <c r="F537" s="45">
        <v>12</v>
      </c>
      <c r="G537" s="44">
        <v>12</v>
      </c>
      <c r="H537" s="45">
        <v>6</v>
      </c>
      <c r="I537" s="52">
        <f t="shared" si="32"/>
        <v>1</v>
      </c>
      <c r="J537" s="53">
        <f t="shared" si="33"/>
        <v>1</v>
      </c>
      <c r="K537" s="53">
        <f t="shared" si="34"/>
        <v>1</v>
      </c>
      <c r="L537" s="59">
        <f t="shared" si="35"/>
        <v>1</v>
      </c>
    </row>
    <row r="538" spans="1:12" x14ac:dyDescent="0.25">
      <c r="A538" s="60">
        <v>580405</v>
      </c>
      <c r="B538" t="s">
        <v>637</v>
      </c>
      <c r="C538" s="44">
        <v>211</v>
      </c>
      <c r="D538" s="45">
        <v>211</v>
      </c>
      <c r="E538" s="44">
        <v>211</v>
      </c>
      <c r="F538" s="45">
        <v>211</v>
      </c>
      <c r="G538" s="44">
        <v>87</v>
      </c>
      <c r="H538" s="45">
        <v>105.5</v>
      </c>
      <c r="I538" s="52">
        <f t="shared" si="32"/>
        <v>1</v>
      </c>
      <c r="J538" s="53">
        <f t="shared" si="33"/>
        <v>1</v>
      </c>
      <c r="K538" s="53">
        <f t="shared" si="34"/>
        <v>0.82464454976303314</v>
      </c>
      <c r="L538" s="59">
        <f t="shared" si="35"/>
        <v>0.94154818325434431</v>
      </c>
    </row>
    <row r="539" spans="1:12" x14ac:dyDescent="0.25">
      <c r="A539" s="60">
        <v>580406</v>
      </c>
      <c r="B539" t="s">
        <v>1931</v>
      </c>
      <c r="C539" s="44">
        <v>64</v>
      </c>
      <c r="D539" s="45">
        <v>64</v>
      </c>
      <c r="E539" s="44">
        <v>64</v>
      </c>
      <c r="F539" s="45">
        <v>64</v>
      </c>
      <c r="G539" s="44">
        <v>26</v>
      </c>
      <c r="H539" s="45">
        <v>32</v>
      </c>
      <c r="I539" s="52">
        <f t="shared" si="32"/>
        <v>1</v>
      </c>
      <c r="J539" s="53">
        <f t="shared" si="33"/>
        <v>1</v>
      </c>
      <c r="K539" s="53">
        <f t="shared" si="34"/>
        <v>0.8125</v>
      </c>
      <c r="L539" s="59">
        <f t="shared" si="35"/>
        <v>0.9375</v>
      </c>
    </row>
    <row r="540" spans="1:12" x14ac:dyDescent="0.25">
      <c r="A540" s="60">
        <v>580410</v>
      </c>
      <c r="B540" t="s">
        <v>1932</v>
      </c>
      <c r="C540" s="44">
        <v>140</v>
      </c>
      <c r="D540" s="45">
        <v>140</v>
      </c>
      <c r="E540" s="44">
        <v>140</v>
      </c>
      <c r="F540" s="45">
        <v>140</v>
      </c>
      <c r="G540" s="44">
        <v>70</v>
      </c>
      <c r="H540" s="45">
        <v>70</v>
      </c>
      <c r="I540" s="52">
        <f t="shared" si="32"/>
        <v>1</v>
      </c>
      <c r="J540" s="53">
        <f t="shared" si="33"/>
        <v>1</v>
      </c>
      <c r="K540" s="53">
        <f t="shared" si="34"/>
        <v>1</v>
      </c>
      <c r="L540" s="59">
        <f t="shared" si="35"/>
        <v>1</v>
      </c>
    </row>
    <row r="541" spans="1:12" x14ac:dyDescent="0.25">
      <c r="A541" s="60">
        <v>580413</v>
      </c>
      <c r="B541" t="s">
        <v>1933</v>
      </c>
      <c r="C541" s="44">
        <v>104</v>
      </c>
      <c r="D541" s="45">
        <v>104</v>
      </c>
      <c r="E541" s="44">
        <v>105</v>
      </c>
      <c r="F541" s="45">
        <v>104</v>
      </c>
      <c r="G541" s="44">
        <v>45.5</v>
      </c>
      <c r="H541" s="45">
        <v>52</v>
      </c>
      <c r="I541" s="52">
        <f t="shared" si="32"/>
        <v>1</v>
      </c>
      <c r="J541" s="53">
        <f t="shared" si="33"/>
        <v>1</v>
      </c>
      <c r="K541" s="53">
        <f t="shared" si="34"/>
        <v>0.875</v>
      </c>
      <c r="L541" s="59">
        <f t="shared" si="35"/>
        <v>0.95833333333333337</v>
      </c>
    </row>
    <row r="542" spans="1:12" x14ac:dyDescent="0.25">
      <c r="A542" s="60">
        <v>580501</v>
      </c>
      <c r="B542" t="s">
        <v>1934</v>
      </c>
      <c r="C542" s="44">
        <v>187</v>
      </c>
      <c r="D542" s="45">
        <v>187</v>
      </c>
      <c r="E542" s="44">
        <v>183</v>
      </c>
      <c r="F542" s="45">
        <v>183</v>
      </c>
      <c r="G542" s="44">
        <v>91.5</v>
      </c>
      <c r="H542" s="45">
        <v>91.5</v>
      </c>
      <c r="I542" s="52">
        <f t="shared" si="32"/>
        <v>1</v>
      </c>
      <c r="J542" s="53">
        <f t="shared" si="33"/>
        <v>1</v>
      </c>
      <c r="K542" s="53">
        <f t="shared" si="34"/>
        <v>1</v>
      </c>
      <c r="L542" s="59">
        <f t="shared" si="35"/>
        <v>1</v>
      </c>
    </row>
    <row r="543" spans="1:12" hidden="1" x14ac:dyDescent="0.25">
      <c r="A543" s="60">
        <v>580502</v>
      </c>
      <c r="B543" t="s">
        <v>1935</v>
      </c>
      <c r="C543" s="44">
        <v>0</v>
      </c>
      <c r="D543" s="45">
        <v>0</v>
      </c>
      <c r="E543" s="44">
        <v>0</v>
      </c>
      <c r="F543" s="45">
        <v>0</v>
      </c>
      <c r="G543" s="44">
        <v>0</v>
      </c>
      <c r="H543" s="45">
        <v>0</v>
      </c>
      <c r="I543" s="52" t="str">
        <f t="shared" si="32"/>
        <v>N/A</v>
      </c>
      <c r="J543" s="53" t="str">
        <f t="shared" si="33"/>
        <v>N/A</v>
      </c>
      <c r="K543" s="53" t="str">
        <f t="shared" si="34"/>
        <v>N/A</v>
      </c>
      <c r="L543" s="59" t="str">
        <f t="shared" si="35"/>
        <v>N/A</v>
      </c>
    </row>
    <row r="544" spans="1:12" x14ac:dyDescent="0.25">
      <c r="A544" s="60">
        <v>580503</v>
      </c>
      <c r="B544" t="s">
        <v>1936</v>
      </c>
      <c r="C544" s="44">
        <v>81</v>
      </c>
      <c r="D544" s="45">
        <v>81</v>
      </c>
      <c r="E544" s="44">
        <v>81</v>
      </c>
      <c r="F544" s="45">
        <v>81</v>
      </c>
      <c r="G544" s="44">
        <v>40.5</v>
      </c>
      <c r="H544" s="45">
        <v>40.5</v>
      </c>
      <c r="I544" s="52">
        <f t="shared" si="32"/>
        <v>1</v>
      </c>
      <c r="J544" s="53">
        <f t="shared" si="33"/>
        <v>1</v>
      </c>
      <c r="K544" s="53">
        <f t="shared" si="34"/>
        <v>1</v>
      </c>
      <c r="L544" s="59">
        <f t="shared" si="35"/>
        <v>1</v>
      </c>
    </row>
    <row r="545" spans="1:12" hidden="1" x14ac:dyDescent="0.25">
      <c r="A545" s="60">
        <v>580504</v>
      </c>
      <c r="B545" t="s">
        <v>1937</v>
      </c>
      <c r="C545" s="44">
        <v>0</v>
      </c>
      <c r="D545" s="45">
        <v>0</v>
      </c>
      <c r="E545" s="44">
        <v>0</v>
      </c>
      <c r="F545" s="45">
        <v>0</v>
      </c>
      <c r="G545" s="44">
        <v>0</v>
      </c>
      <c r="H545" s="45">
        <v>0</v>
      </c>
      <c r="I545" s="52" t="str">
        <f t="shared" si="32"/>
        <v>N/A</v>
      </c>
      <c r="J545" s="53" t="str">
        <f t="shared" si="33"/>
        <v>N/A</v>
      </c>
      <c r="K545" s="53" t="str">
        <f t="shared" si="34"/>
        <v>N/A</v>
      </c>
      <c r="L545" s="59" t="str">
        <f t="shared" si="35"/>
        <v>N/A</v>
      </c>
    </row>
    <row r="546" spans="1:12" hidden="1" x14ac:dyDescent="0.25">
      <c r="A546" s="60">
        <v>580505</v>
      </c>
      <c r="B546" t="s">
        <v>1938</v>
      </c>
      <c r="C546" s="44">
        <v>0</v>
      </c>
      <c r="D546" s="45">
        <v>0</v>
      </c>
      <c r="E546" s="44">
        <v>0</v>
      </c>
      <c r="F546" s="45">
        <v>0</v>
      </c>
      <c r="G546" s="44">
        <v>0</v>
      </c>
      <c r="H546" s="45">
        <v>0</v>
      </c>
      <c r="I546" s="52" t="str">
        <f t="shared" si="32"/>
        <v>N/A</v>
      </c>
      <c r="J546" s="53" t="str">
        <f t="shared" si="33"/>
        <v>N/A</v>
      </c>
      <c r="K546" s="53" t="str">
        <f t="shared" si="34"/>
        <v>N/A</v>
      </c>
      <c r="L546" s="59" t="str">
        <f t="shared" si="35"/>
        <v>N/A</v>
      </c>
    </row>
    <row r="547" spans="1:12" hidden="1" x14ac:dyDescent="0.25">
      <c r="A547" s="60">
        <v>580506</v>
      </c>
      <c r="B547" t="s">
        <v>1939</v>
      </c>
      <c r="C547" s="44">
        <v>0</v>
      </c>
      <c r="D547" s="45">
        <v>0</v>
      </c>
      <c r="E547" s="44">
        <v>0</v>
      </c>
      <c r="F547" s="45">
        <v>0</v>
      </c>
      <c r="G547" s="44">
        <v>0</v>
      </c>
      <c r="H547" s="45">
        <v>0</v>
      </c>
      <c r="I547" s="52" t="str">
        <f t="shared" si="32"/>
        <v>N/A</v>
      </c>
      <c r="J547" s="53" t="str">
        <f t="shared" si="33"/>
        <v>N/A</v>
      </c>
      <c r="K547" s="53" t="str">
        <f t="shared" si="34"/>
        <v>N/A</v>
      </c>
      <c r="L547" s="59" t="str">
        <f t="shared" si="35"/>
        <v>N/A</v>
      </c>
    </row>
    <row r="548" spans="1:12" x14ac:dyDescent="0.25">
      <c r="A548" s="60">
        <v>580507</v>
      </c>
      <c r="B548" t="s">
        <v>1940</v>
      </c>
      <c r="C548" s="44">
        <v>147</v>
      </c>
      <c r="D548" s="45">
        <v>147</v>
      </c>
      <c r="E548" s="44">
        <v>147</v>
      </c>
      <c r="F548" s="45">
        <v>147</v>
      </c>
      <c r="G548" s="44">
        <v>73.5</v>
      </c>
      <c r="H548" s="45">
        <v>73.5</v>
      </c>
      <c r="I548" s="52">
        <f t="shared" si="32"/>
        <v>1</v>
      </c>
      <c r="J548" s="53">
        <f t="shared" si="33"/>
        <v>1</v>
      </c>
      <c r="K548" s="53">
        <f t="shared" si="34"/>
        <v>1</v>
      </c>
      <c r="L548" s="59">
        <f t="shared" si="35"/>
        <v>1</v>
      </c>
    </row>
    <row r="549" spans="1:12" hidden="1" x14ac:dyDescent="0.25">
      <c r="A549" s="60">
        <v>580509</v>
      </c>
      <c r="B549" t="s">
        <v>1941</v>
      </c>
      <c r="C549" s="44">
        <v>0</v>
      </c>
      <c r="D549" s="45">
        <v>0</v>
      </c>
      <c r="E549" s="44">
        <v>0</v>
      </c>
      <c r="F549" s="45">
        <v>0</v>
      </c>
      <c r="G549" s="44">
        <v>0</v>
      </c>
      <c r="H549" s="45">
        <v>0</v>
      </c>
      <c r="I549" s="52" t="str">
        <f t="shared" si="32"/>
        <v>N/A</v>
      </c>
      <c r="J549" s="53" t="str">
        <f t="shared" si="33"/>
        <v>N/A</v>
      </c>
      <c r="K549" s="53" t="str">
        <f t="shared" si="34"/>
        <v>N/A</v>
      </c>
      <c r="L549" s="59" t="str">
        <f t="shared" si="35"/>
        <v>N/A</v>
      </c>
    </row>
    <row r="550" spans="1:12" x14ac:dyDescent="0.25">
      <c r="A550" s="60">
        <v>580512</v>
      </c>
      <c r="B550" t="s">
        <v>1942</v>
      </c>
      <c r="C550" s="44">
        <v>661</v>
      </c>
      <c r="D550" s="45">
        <v>509</v>
      </c>
      <c r="E550" s="44">
        <v>526</v>
      </c>
      <c r="F550" s="45">
        <v>506</v>
      </c>
      <c r="G550" s="44">
        <v>335.5</v>
      </c>
      <c r="H550" s="45">
        <v>253</v>
      </c>
      <c r="I550" s="52">
        <f t="shared" si="32"/>
        <v>1</v>
      </c>
      <c r="J550" s="53">
        <f t="shared" si="33"/>
        <v>1</v>
      </c>
      <c r="K550" s="53">
        <f t="shared" si="34"/>
        <v>1</v>
      </c>
      <c r="L550" s="59">
        <f t="shared" si="35"/>
        <v>1</v>
      </c>
    </row>
    <row r="551" spans="1:12" x14ac:dyDescent="0.25">
      <c r="A551" s="60">
        <v>580513</v>
      </c>
      <c r="B551" t="s">
        <v>1943</v>
      </c>
      <c r="C551" s="44">
        <v>216</v>
      </c>
      <c r="D551" s="45">
        <v>194</v>
      </c>
      <c r="E551" s="44">
        <v>216</v>
      </c>
      <c r="F551" s="45">
        <v>191</v>
      </c>
      <c r="G551" s="44">
        <v>122.5</v>
      </c>
      <c r="H551" s="45">
        <v>95.5</v>
      </c>
      <c r="I551" s="52">
        <f t="shared" si="32"/>
        <v>1</v>
      </c>
      <c r="J551" s="53">
        <f t="shared" si="33"/>
        <v>1</v>
      </c>
      <c r="K551" s="53">
        <f t="shared" si="34"/>
        <v>1</v>
      </c>
      <c r="L551" s="59">
        <f t="shared" si="35"/>
        <v>1</v>
      </c>
    </row>
    <row r="552" spans="1:12" hidden="1" x14ac:dyDescent="0.25">
      <c r="A552" s="60">
        <v>580514</v>
      </c>
      <c r="B552" t="s">
        <v>1944</v>
      </c>
      <c r="C552" s="44">
        <v>0</v>
      </c>
      <c r="D552" s="45">
        <v>0</v>
      </c>
      <c r="E552" s="44">
        <v>0</v>
      </c>
      <c r="F552" s="45">
        <v>0</v>
      </c>
      <c r="G552" s="44">
        <v>0</v>
      </c>
      <c r="H552" s="45">
        <v>0</v>
      </c>
      <c r="I552" s="52" t="str">
        <f t="shared" si="32"/>
        <v>N/A</v>
      </c>
      <c r="J552" s="53" t="str">
        <f t="shared" si="33"/>
        <v>N/A</v>
      </c>
      <c r="K552" s="53" t="str">
        <f t="shared" si="34"/>
        <v>N/A</v>
      </c>
      <c r="L552" s="59" t="str">
        <f t="shared" si="35"/>
        <v>N/A</v>
      </c>
    </row>
    <row r="553" spans="1:12" hidden="1" x14ac:dyDescent="0.25">
      <c r="A553" s="60">
        <v>580601</v>
      </c>
      <c r="B553" t="s">
        <v>649</v>
      </c>
      <c r="C553" s="44">
        <v>0</v>
      </c>
      <c r="D553" s="45">
        <v>0</v>
      </c>
      <c r="E553" s="44">
        <v>0</v>
      </c>
      <c r="F553" s="45">
        <v>0</v>
      </c>
      <c r="G553" s="44">
        <v>0</v>
      </c>
      <c r="H553" s="45">
        <v>0</v>
      </c>
      <c r="I553" s="52" t="str">
        <f t="shared" si="32"/>
        <v>N/A</v>
      </c>
      <c r="J553" s="53" t="str">
        <f t="shared" si="33"/>
        <v>N/A</v>
      </c>
      <c r="K553" s="53" t="str">
        <f t="shared" si="34"/>
        <v>N/A</v>
      </c>
      <c r="L553" s="59" t="str">
        <f t="shared" si="35"/>
        <v>N/A</v>
      </c>
    </row>
    <row r="554" spans="1:12" x14ac:dyDescent="0.25">
      <c r="A554" s="60">
        <v>580602</v>
      </c>
      <c r="B554" t="s">
        <v>1945</v>
      </c>
      <c r="C554" s="44">
        <v>251</v>
      </c>
      <c r="D554" s="45">
        <v>251</v>
      </c>
      <c r="E554" s="44">
        <v>251</v>
      </c>
      <c r="F554" s="45">
        <v>251</v>
      </c>
      <c r="G554" s="44">
        <v>123.5</v>
      </c>
      <c r="H554" s="45">
        <v>125.5</v>
      </c>
      <c r="I554" s="52">
        <f t="shared" si="32"/>
        <v>1</v>
      </c>
      <c r="J554" s="53">
        <f t="shared" si="33"/>
        <v>1</v>
      </c>
      <c r="K554" s="53">
        <f t="shared" si="34"/>
        <v>0.98406374501992033</v>
      </c>
      <c r="L554" s="59">
        <f t="shared" si="35"/>
        <v>0.99468791500664011</v>
      </c>
    </row>
    <row r="555" spans="1:12" hidden="1" x14ac:dyDescent="0.25">
      <c r="A555" s="60">
        <v>580701</v>
      </c>
      <c r="B555" t="s">
        <v>650</v>
      </c>
      <c r="C555" s="44">
        <v>0</v>
      </c>
      <c r="D555" s="45">
        <v>0</v>
      </c>
      <c r="E555" s="44">
        <v>0</v>
      </c>
      <c r="F555" s="45">
        <v>0</v>
      </c>
      <c r="G555" s="44">
        <v>0</v>
      </c>
      <c r="H555" s="45">
        <v>0</v>
      </c>
      <c r="I555" s="52" t="str">
        <f t="shared" si="32"/>
        <v>N/A</v>
      </c>
      <c r="J555" s="53" t="str">
        <f t="shared" si="33"/>
        <v>N/A</v>
      </c>
      <c r="K555" s="53" t="str">
        <f t="shared" si="34"/>
        <v>N/A</v>
      </c>
      <c r="L555" s="59" t="str">
        <f t="shared" si="35"/>
        <v>N/A</v>
      </c>
    </row>
    <row r="556" spans="1:12" hidden="1" x14ac:dyDescent="0.25">
      <c r="A556" s="60">
        <v>580801</v>
      </c>
      <c r="B556" t="s">
        <v>1946</v>
      </c>
      <c r="C556" s="44">
        <v>0</v>
      </c>
      <c r="D556" s="45">
        <v>0</v>
      </c>
      <c r="E556" s="44">
        <v>0</v>
      </c>
      <c r="F556" s="45">
        <v>0</v>
      </c>
      <c r="G556" s="44">
        <v>0</v>
      </c>
      <c r="H556" s="45">
        <v>0</v>
      </c>
      <c r="I556" s="52" t="str">
        <f t="shared" si="32"/>
        <v>N/A</v>
      </c>
      <c r="J556" s="53" t="str">
        <f t="shared" si="33"/>
        <v>N/A</v>
      </c>
      <c r="K556" s="53" t="str">
        <f t="shared" si="34"/>
        <v>N/A</v>
      </c>
      <c r="L556" s="59" t="str">
        <f t="shared" si="35"/>
        <v>N/A</v>
      </c>
    </row>
    <row r="557" spans="1:12" hidden="1" x14ac:dyDescent="0.25">
      <c r="A557" s="60">
        <v>580805</v>
      </c>
      <c r="B557" t="s">
        <v>1947</v>
      </c>
      <c r="C557" s="44">
        <v>0</v>
      </c>
      <c r="D557" s="45">
        <v>0</v>
      </c>
      <c r="E557" s="44">
        <v>0</v>
      </c>
      <c r="F557" s="45">
        <v>0</v>
      </c>
      <c r="G557" s="44">
        <v>0</v>
      </c>
      <c r="H557" s="45">
        <v>0</v>
      </c>
      <c r="I557" s="52" t="str">
        <f t="shared" si="32"/>
        <v>N/A</v>
      </c>
      <c r="J557" s="53" t="str">
        <f t="shared" si="33"/>
        <v>N/A</v>
      </c>
      <c r="K557" s="53" t="str">
        <f t="shared" si="34"/>
        <v>N/A</v>
      </c>
      <c r="L557" s="59" t="str">
        <f t="shared" si="35"/>
        <v>N/A</v>
      </c>
    </row>
    <row r="558" spans="1:12" x14ac:dyDescent="0.25">
      <c r="A558" s="60">
        <v>580901</v>
      </c>
      <c r="B558" t="s">
        <v>1948</v>
      </c>
      <c r="C558" s="44">
        <v>14</v>
      </c>
      <c r="D558" s="45">
        <v>14</v>
      </c>
      <c r="E558" s="44">
        <v>14</v>
      </c>
      <c r="F558" s="45">
        <v>14</v>
      </c>
      <c r="G558" s="44">
        <v>5</v>
      </c>
      <c r="H558" s="45">
        <v>7</v>
      </c>
      <c r="I558" s="52">
        <f t="shared" si="32"/>
        <v>1</v>
      </c>
      <c r="J558" s="53">
        <f t="shared" si="33"/>
        <v>1</v>
      </c>
      <c r="K558" s="53">
        <f t="shared" si="34"/>
        <v>0.7142857142857143</v>
      </c>
      <c r="L558" s="59">
        <f t="shared" si="35"/>
        <v>0.90476190476190477</v>
      </c>
    </row>
    <row r="559" spans="1:12" x14ac:dyDescent="0.25">
      <c r="A559" s="60">
        <v>580902</v>
      </c>
      <c r="B559" t="s">
        <v>654</v>
      </c>
      <c r="C559" s="44">
        <v>24</v>
      </c>
      <c r="D559" s="45">
        <v>24</v>
      </c>
      <c r="E559" s="44">
        <v>24</v>
      </c>
      <c r="F559" s="45">
        <v>24</v>
      </c>
      <c r="G559" s="44">
        <v>12</v>
      </c>
      <c r="H559" s="45">
        <v>12</v>
      </c>
      <c r="I559" s="52">
        <f t="shared" si="32"/>
        <v>1</v>
      </c>
      <c r="J559" s="53">
        <f t="shared" si="33"/>
        <v>1</v>
      </c>
      <c r="K559" s="53">
        <f t="shared" si="34"/>
        <v>1</v>
      </c>
      <c r="L559" s="59">
        <f t="shared" si="35"/>
        <v>1</v>
      </c>
    </row>
    <row r="560" spans="1:12" hidden="1" x14ac:dyDescent="0.25">
      <c r="A560" s="60">
        <v>580903</v>
      </c>
      <c r="B560" t="s">
        <v>1949</v>
      </c>
      <c r="C560" s="44">
        <v>0</v>
      </c>
      <c r="D560" s="45">
        <v>0</v>
      </c>
      <c r="E560" s="44">
        <v>0</v>
      </c>
      <c r="F560" s="45">
        <v>0</v>
      </c>
      <c r="G560" s="44">
        <v>0</v>
      </c>
      <c r="H560" s="45">
        <v>0</v>
      </c>
      <c r="I560" s="52" t="str">
        <f t="shared" si="32"/>
        <v>N/A</v>
      </c>
      <c r="J560" s="53" t="str">
        <f t="shared" si="33"/>
        <v>N/A</v>
      </c>
      <c r="K560" s="53" t="str">
        <f t="shared" si="34"/>
        <v>N/A</v>
      </c>
      <c r="L560" s="59" t="str">
        <f t="shared" si="35"/>
        <v>N/A</v>
      </c>
    </row>
    <row r="561" spans="1:12" x14ac:dyDescent="0.25">
      <c r="A561" s="60">
        <v>580905</v>
      </c>
      <c r="B561" t="s">
        <v>1950</v>
      </c>
      <c r="C561" s="44">
        <v>36</v>
      </c>
      <c r="D561" s="45">
        <v>33</v>
      </c>
      <c r="E561" s="44">
        <v>36</v>
      </c>
      <c r="F561" s="45">
        <v>33</v>
      </c>
      <c r="G561" s="44">
        <v>16.5</v>
      </c>
      <c r="H561" s="45">
        <v>16.5</v>
      </c>
      <c r="I561" s="52">
        <f t="shared" si="32"/>
        <v>1</v>
      </c>
      <c r="J561" s="53">
        <f t="shared" si="33"/>
        <v>1</v>
      </c>
      <c r="K561" s="53">
        <f t="shared" si="34"/>
        <v>1</v>
      </c>
      <c r="L561" s="59">
        <f t="shared" si="35"/>
        <v>1</v>
      </c>
    </row>
    <row r="562" spans="1:12" x14ac:dyDescent="0.25">
      <c r="A562" s="60">
        <v>580906</v>
      </c>
      <c r="B562" t="s">
        <v>1951</v>
      </c>
      <c r="C562" s="44">
        <v>92</v>
      </c>
      <c r="D562" s="45">
        <v>38</v>
      </c>
      <c r="E562" s="44">
        <v>80</v>
      </c>
      <c r="F562" s="45">
        <v>38</v>
      </c>
      <c r="G562" s="44">
        <v>54</v>
      </c>
      <c r="H562" s="45">
        <v>19</v>
      </c>
      <c r="I562" s="52">
        <f t="shared" si="32"/>
        <v>1</v>
      </c>
      <c r="J562" s="53">
        <f t="shared" si="33"/>
        <v>1</v>
      </c>
      <c r="K562" s="53">
        <f t="shared" si="34"/>
        <v>1</v>
      </c>
      <c r="L562" s="59">
        <f t="shared" si="35"/>
        <v>1</v>
      </c>
    </row>
    <row r="563" spans="1:12" hidden="1" x14ac:dyDescent="0.25">
      <c r="A563" s="60">
        <v>580909</v>
      </c>
      <c r="B563" t="s">
        <v>1952</v>
      </c>
      <c r="C563" s="44">
        <v>0</v>
      </c>
      <c r="D563" s="45">
        <v>0</v>
      </c>
      <c r="E563" s="44">
        <v>0</v>
      </c>
      <c r="F563" s="45">
        <v>0</v>
      </c>
      <c r="G563" s="44">
        <v>0</v>
      </c>
      <c r="H563" s="45">
        <v>0</v>
      </c>
      <c r="I563" s="52" t="str">
        <f t="shared" si="32"/>
        <v>N/A</v>
      </c>
      <c r="J563" s="53" t="str">
        <f t="shared" si="33"/>
        <v>N/A</v>
      </c>
      <c r="K563" s="53" t="str">
        <f t="shared" si="34"/>
        <v>N/A</v>
      </c>
      <c r="L563" s="59" t="str">
        <f t="shared" si="35"/>
        <v>N/A</v>
      </c>
    </row>
    <row r="564" spans="1:12" x14ac:dyDescent="0.25">
      <c r="A564" s="60">
        <v>580912</v>
      </c>
      <c r="B564" t="s">
        <v>659</v>
      </c>
      <c r="C564" s="44">
        <v>47</v>
      </c>
      <c r="D564" s="45">
        <v>47</v>
      </c>
      <c r="E564" s="44">
        <v>47</v>
      </c>
      <c r="F564" s="45">
        <v>47</v>
      </c>
      <c r="G564" s="44">
        <v>27</v>
      </c>
      <c r="H564" s="45">
        <v>23.5</v>
      </c>
      <c r="I564" s="52">
        <f t="shared" si="32"/>
        <v>1</v>
      </c>
      <c r="J564" s="53">
        <f t="shared" si="33"/>
        <v>1</v>
      </c>
      <c r="K564" s="53">
        <f t="shared" si="34"/>
        <v>1</v>
      </c>
      <c r="L564" s="59">
        <f t="shared" si="35"/>
        <v>1</v>
      </c>
    </row>
    <row r="565" spans="1:12" x14ac:dyDescent="0.25">
      <c r="A565" s="60">
        <v>580913</v>
      </c>
      <c r="B565" t="s">
        <v>1953</v>
      </c>
      <c r="C565" s="44">
        <v>21</v>
      </c>
      <c r="D565" s="45">
        <v>20</v>
      </c>
      <c r="E565" s="44">
        <v>20</v>
      </c>
      <c r="F565" s="45">
        <v>20</v>
      </c>
      <c r="G565" s="44">
        <v>33</v>
      </c>
      <c r="H565" s="45">
        <v>10</v>
      </c>
      <c r="I565" s="52">
        <f t="shared" si="32"/>
        <v>1</v>
      </c>
      <c r="J565" s="53">
        <f t="shared" si="33"/>
        <v>1</v>
      </c>
      <c r="K565" s="53">
        <f t="shared" si="34"/>
        <v>1</v>
      </c>
      <c r="L565" s="59">
        <f t="shared" si="35"/>
        <v>1</v>
      </c>
    </row>
    <row r="566" spans="1:12" hidden="1" x14ac:dyDescent="0.25">
      <c r="A566" s="60">
        <v>580917</v>
      </c>
      <c r="B566" t="s">
        <v>1954</v>
      </c>
      <c r="C566" s="44">
        <v>0</v>
      </c>
      <c r="D566" s="45">
        <v>0</v>
      </c>
      <c r="E566" s="44">
        <v>0</v>
      </c>
      <c r="F566" s="45">
        <v>0</v>
      </c>
      <c r="G566" s="44">
        <v>0</v>
      </c>
      <c r="H566" s="45">
        <v>0</v>
      </c>
      <c r="I566" s="52" t="str">
        <f t="shared" si="32"/>
        <v>N/A</v>
      </c>
      <c r="J566" s="53" t="str">
        <f t="shared" si="33"/>
        <v>N/A</v>
      </c>
      <c r="K566" s="53" t="str">
        <f t="shared" si="34"/>
        <v>N/A</v>
      </c>
      <c r="L566" s="59" t="str">
        <f t="shared" si="35"/>
        <v>N/A</v>
      </c>
    </row>
    <row r="567" spans="1:12" hidden="1" x14ac:dyDescent="0.25">
      <c r="A567" s="60">
        <v>581002</v>
      </c>
      <c r="B567" t="s">
        <v>1955</v>
      </c>
      <c r="C567" s="44">
        <v>0</v>
      </c>
      <c r="D567" s="45">
        <v>0</v>
      </c>
      <c r="E567" s="44">
        <v>0</v>
      </c>
      <c r="F567" s="45">
        <v>0</v>
      </c>
      <c r="G567" s="44">
        <v>0</v>
      </c>
      <c r="H567" s="45">
        <v>0</v>
      </c>
      <c r="I567" s="52" t="str">
        <f t="shared" si="32"/>
        <v>N/A</v>
      </c>
      <c r="J567" s="53" t="str">
        <f t="shared" si="33"/>
        <v>N/A</v>
      </c>
      <c r="K567" s="53" t="str">
        <f t="shared" si="34"/>
        <v>N/A</v>
      </c>
      <c r="L567" s="59" t="str">
        <f t="shared" si="35"/>
        <v>N/A</v>
      </c>
    </row>
    <row r="568" spans="1:12" x14ac:dyDescent="0.25">
      <c r="A568" s="60">
        <v>581004</v>
      </c>
      <c r="B568" t="s">
        <v>663</v>
      </c>
      <c r="C568" s="44">
        <v>3</v>
      </c>
      <c r="D568" s="45">
        <v>2</v>
      </c>
      <c r="E568" s="44">
        <v>2</v>
      </c>
      <c r="F568" s="45">
        <v>2</v>
      </c>
      <c r="G568" s="44">
        <v>0</v>
      </c>
      <c r="H568" s="45">
        <v>1</v>
      </c>
      <c r="I568" s="52">
        <f t="shared" si="32"/>
        <v>1</v>
      </c>
      <c r="J568" s="53">
        <f t="shared" si="33"/>
        <v>1</v>
      </c>
      <c r="K568" s="53">
        <f t="shared" si="34"/>
        <v>0</v>
      </c>
      <c r="L568" s="59">
        <f t="shared" si="35"/>
        <v>0.66666666666666663</v>
      </c>
    </row>
    <row r="569" spans="1:12" x14ac:dyDescent="0.25">
      <c r="A569" s="60">
        <v>581005</v>
      </c>
      <c r="B569" t="s">
        <v>1956</v>
      </c>
      <c r="C569" s="44">
        <v>20</v>
      </c>
      <c r="D569" s="45">
        <v>20</v>
      </c>
      <c r="E569" s="44">
        <v>20</v>
      </c>
      <c r="F569" s="45">
        <v>20</v>
      </c>
      <c r="G569" s="44">
        <v>8</v>
      </c>
      <c r="H569" s="45">
        <v>10</v>
      </c>
      <c r="I569" s="52">
        <f t="shared" si="32"/>
        <v>1</v>
      </c>
      <c r="J569" s="53">
        <f t="shared" si="33"/>
        <v>1</v>
      </c>
      <c r="K569" s="53">
        <f t="shared" si="34"/>
        <v>0.8</v>
      </c>
      <c r="L569" s="59">
        <f t="shared" si="35"/>
        <v>0.93333333333333324</v>
      </c>
    </row>
    <row r="570" spans="1:12" hidden="1" x14ac:dyDescent="0.25">
      <c r="A570" s="60">
        <v>581010</v>
      </c>
      <c r="B570" t="s">
        <v>1957</v>
      </c>
      <c r="C570" s="44">
        <v>0</v>
      </c>
      <c r="D570" s="45">
        <v>0</v>
      </c>
      <c r="E570" s="44">
        <v>0</v>
      </c>
      <c r="F570" s="45">
        <v>0</v>
      </c>
      <c r="G570" s="44">
        <v>0</v>
      </c>
      <c r="H570" s="45">
        <v>0</v>
      </c>
      <c r="I570" s="52" t="str">
        <f t="shared" si="32"/>
        <v>N/A</v>
      </c>
      <c r="J570" s="53" t="str">
        <f t="shared" si="33"/>
        <v>N/A</v>
      </c>
      <c r="K570" s="53" t="str">
        <f t="shared" si="34"/>
        <v>N/A</v>
      </c>
      <c r="L570" s="59" t="str">
        <f t="shared" si="35"/>
        <v>N/A</v>
      </c>
    </row>
    <row r="571" spans="1:12" x14ac:dyDescent="0.25">
      <c r="A571" s="60">
        <v>581012</v>
      </c>
      <c r="B571" t="s">
        <v>666</v>
      </c>
      <c r="C571" s="44">
        <v>27</v>
      </c>
      <c r="D571" s="45">
        <v>27</v>
      </c>
      <c r="E571" s="44">
        <v>27</v>
      </c>
      <c r="F571" s="45">
        <v>27</v>
      </c>
      <c r="G571" s="44">
        <v>13</v>
      </c>
      <c r="H571" s="45">
        <v>13.5</v>
      </c>
      <c r="I571" s="52">
        <f t="shared" si="32"/>
        <v>1</v>
      </c>
      <c r="J571" s="53">
        <f t="shared" si="33"/>
        <v>1</v>
      </c>
      <c r="K571" s="53">
        <f t="shared" si="34"/>
        <v>0.96296296296296291</v>
      </c>
      <c r="L571" s="59">
        <f t="shared" si="35"/>
        <v>0.98765432098765427</v>
      </c>
    </row>
    <row r="572" spans="1:12" x14ac:dyDescent="0.25">
      <c r="A572" s="60">
        <v>590501</v>
      </c>
      <c r="B572" t="s">
        <v>1958</v>
      </c>
      <c r="C572" s="44">
        <v>39</v>
      </c>
      <c r="D572" s="45">
        <v>29</v>
      </c>
      <c r="E572" s="44">
        <v>34</v>
      </c>
      <c r="F572" s="45">
        <v>29</v>
      </c>
      <c r="G572" s="44">
        <v>20</v>
      </c>
      <c r="H572" s="45">
        <v>14.5</v>
      </c>
      <c r="I572" s="52">
        <f t="shared" si="32"/>
        <v>1</v>
      </c>
      <c r="J572" s="53">
        <f t="shared" si="33"/>
        <v>1</v>
      </c>
      <c r="K572" s="53">
        <f t="shared" si="34"/>
        <v>1</v>
      </c>
      <c r="L572" s="59">
        <f t="shared" si="35"/>
        <v>1</v>
      </c>
    </row>
    <row r="573" spans="1:12" x14ac:dyDescent="0.25">
      <c r="A573" s="60">
        <v>590801</v>
      </c>
      <c r="B573" t="s">
        <v>1959</v>
      </c>
      <c r="C573" s="44">
        <v>36</v>
      </c>
      <c r="D573" s="45">
        <v>23</v>
      </c>
      <c r="E573" s="44">
        <v>25</v>
      </c>
      <c r="F573" s="45">
        <v>23</v>
      </c>
      <c r="G573" s="44">
        <v>21</v>
      </c>
      <c r="H573" s="45">
        <v>11.5</v>
      </c>
      <c r="I573" s="52">
        <f t="shared" si="32"/>
        <v>1</v>
      </c>
      <c r="J573" s="53">
        <f t="shared" si="33"/>
        <v>1</v>
      </c>
      <c r="K573" s="53">
        <f t="shared" si="34"/>
        <v>1</v>
      </c>
      <c r="L573" s="59">
        <f t="shared" si="35"/>
        <v>1</v>
      </c>
    </row>
    <row r="574" spans="1:12" x14ac:dyDescent="0.25">
      <c r="A574" s="60">
        <v>590901</v>
      </c>
      <c r="B574" t="s">
        <v>1960</v>
      </c>
      <c r="C574" s="44">
        <v>81</v>
      </c>
      <c r="D574" s="45">
        <v>57</v>
      </c>
      <c r="E574" s="44">
        <v>81</v>
      </c>
      <c r="F574" s="45">
        <v>57</v>
      </c>
      <c r="G574" s="44">
        <v>37</v>
      </c>
      <c r="H574" s="45">
        <v>28.5</v>
      </c>
      <c r="I574" s="52">
        <f t="shared" si="32"/>
        <v>1</v>
      </c>
      <c r="J574" s="53">
        <f t="shared" si="33"/>
        <v>1</v>
      </c>
      <c r="K574" s="53">
        <f t="shared" si="34"/>
        <v>1</v>
      </c>
      <c r="L574" s="59">
        <f t="shared" si="35"/>
        <v>1</v>
      </c>
    </row>
    <row r="575" spans="1:12" x14ac:dyDescent="0.25">
      <c r="A575" s="60">
        <v>591201</v>
      </c>
      <c r="B575" t="s">
        <v>1961</v>
      </c>
      <c r="C575" s="44">
        <v>45</v>
      </c>
      <c r="D575" s="45">
        <v>45</v>
      </c>
      <c r="E575" s="44">
        <v>60</v>
      </c>
      <c r="F575" s="45">
        <v>45</v>
      </c>
      <c r="G575" s="44">
        <v>27.5</v>
      </c>
      <c r="H575" s="45">
        <v>22.5</v>
      </c>
      <c r="I575" s="52">
        <f t="shared" si="32"/>
        <v>1</v>
      </c>
      <c r="J575" s="53">
        <f t="shared" si="33"/>
        <v>1</v>
      </c>
      <c r="K575" s="53">
        <f t="shared" si="34"/>
        <v>1</v>
      </c>
      <c r="L575" s="59">
        <f t="shared" si="35"/>
        <v>1</v>
      </c>
    </row>
    <row r="576" spans="1:12" x14ac:dyDescent="0.25">
      <c r="A576" s="60">
        <v>591301</v>
      </c>
      <c r="B576" t="s">
        <v>1962</v>
      </c>
      <c r="C576" s="44">
        <v>13</v>
      </c>
      <c r="D576" s="45">
        <v>15</v>
      </c>
      <c r="E576" s="44">
        <v>14</v>
      </c>
      <c r="F576" s="45">
        <v>14</v>
      </c>
      <c r="G576" s="44">
        <v>9</v>
      </c>
      <c r="H576" s="45">
        <v>7</v>
      </c>
      <c r="I576" s="52">
        <f t="shared" si="32"/>
        <v>0.8666666666666667</v>
      </c>
      <c r="J576" s="53">
        <f t="shared" si="33"/>
        <v>1</v>
      </c>
      <c r="K576" s="53">
        <f t="shared" si="34"/>
        <v>1</v>
      </c>
      <c r="L576" s="59">
        <f t="shared" si="35"/>
        <v>0.9555555555555556</v>
      </c>
    </row>
    <row r="577" spans="1:12" hidden="1" x14ac:dyDescent="0.25">
      <c r="A577" s="60">
        <v>591302</v>
      </c>
      <c r="B577" t="s">
        <v>37</v>
      </c>
      <c r="C577" s="44">
        <v>0</v>
      </c>
      <c r="D577" s="45">
        <v>0</v>
      </c>
      <c r="E577" s="44">
        <v>0</v>
      </c>
      <c r="F577" s="45">
        <v>0</v>
      </c>
      <c r="G577" s="44">
        <v>0</v>
      </c>
      <c r="H577" s="45">
        <v>0</v>
      </c>
      <c r="I577" s="52" t="str">
        <f t="shared" si="32"/>
        <v>N/A</v>
      </c>
      <c r="J577" s="53" t="str">
        <f t="shared" si="33"/>
        <v>N/A</v>
      </c>
      <c r="K577" s="53" t="str">
        <f t="shared" si="34"/>
        <v>N/A</v>
      </c>
      <c r="L577" s="59" t="str">
        <f t="shared" si="35"/>
        <v>N/A</v>
      </c>
    </row>
    <row r="578" spans="1:12" x14ac:dyDescent="0.25">
      <c r="A578" s="60">
        <v>591401</v>
      </c>
      <c r="B578" t="s">
        <v>1963</v>
      </c>
      <c r="C578" s="44">
        <v>92</v>
      </c>
      <c r="D578" s="45">
        <v>92</v>
      </c>
      <c r="E578" s="44">
        <v>91</v>
      </c>
      <c r="F578" s="45">
        <v>91</v>
      </c>
      <c r="G578" s="44">
        <v>129</v>
      </c>
      <c r="H578" s="45">
        <v>83.5</v>
      </c>
      <c r="I578" s="52">
        <f t="shared" si="32"/>
        <v>1</v>
      </c>
      <c r="J578" s="53">
        <f t="shared" si="33"/>
        <v>1</v>
      </c>
      <c r="K578" s="53">
        <f t="shared" si="34"/>
        <v>1</v>
      </c>
      <c r="L578" s="59">
        <f t="shared" si="35"/>
        <v>1</v>
      </c>
    </row>
    <row r="579" spans="1:12" hidden="1" x14ac:dyDescent="0.25">
      <c r="A579" s="60">
        <v>591502</v>
      </c>
      <c r="B579" t="s">
        <v>1964</v>
      </c>
      <c r="C579" s="44">
        <v>0</v>
      </c>
      <c r="D579" s="45">
        <v>0</v>
      </c>
      <c r="E579" s="44">
        <v>0</v>
      </c>
      <c r="F579" s="45">
        <v>0</v>
      </c>
      <c r="G579" s="44">
        <v>0</v>
      </c>
      <c r="H579" s="45">
        <v>0</v>
      </c>
      <c r="I579" s="52" t="str">
        <f t="shared" si="32"/>
        <v>N/A</v>
      </c>
      <c r="J579" s="53" t="str">
        <f t="shared" si="33"/>
        <v>N/A</v>
      </c>
      <c r="K579" s="53" t="str">
        <f t="shared" si="34"/>
        <v>N/A</v>
      </c>
      <c r="L579" s="59" t="str">
        <f t="shared" si="35"/>
        <v>N/A</v>
      </c>
    </row>
    <row r="580" spans="1:12" x14ac:dyDescent="0.25">
      <c r="A580" s="60">
        <v>600101</v>
      </c>
      <c r="B580" t="s">
        <v>1965</v>
      </c>
      <c r="C580" s="44">
        <v>60</v>
      </c>
      <c r="D580" s="45">
        <v>44</v>
      </c>
      <c r="E580" s="44">
        <v>60</v>
      </c>
      <c r="F580" s="45">
        <v>44</v>
      </c>
      <c r="G580" s="44">
        <v>38.5</v>
      </c>
      <c r="H580" s="45">
        <v>22</v>
      </c>
      <c r="I580" s="52">
        <f t="shared" si="32"/>
        <v>1</v>
      </c>
      <c r="J580" s="53">
        <f t="shared" si="33"/>
        <v>1</v>
      </c>
      <c r="K580" s="53">
        <f t="shared" si="34"/>
        <v>1</v>
      </c>
      <c r="L580" s="59">
        <f t="shared" si="35"/>
        <v>1</v>
      </c>
    </row>
    <row r="581" spans="1:12" hidden="1" x14ac:dyDescent="0.25">
      <c r="A581" s="60">
        <v>600301</v>
      </c>
      <c r="B581" t="s">
        <v>1966</v>
      </c>
      <c r="C581" s="44">
        <v>0</v>
      </c>
      <c r="D581" s="45">
        <v>0</v>
      </c>
      <c r="E581" s="44">
        <v>0</v>
      </c>
      <c r="F581" s="45">
        <v>0</v>
      </c>
      <c r="G581" s="44">
        <v>0</v>
      </c>
      <c r="H581" s="45">
        <v>0</v>
      </c>
      <c r="I581" s="52" t="str">
        <f t="shared" ref="I581:I644" si="36">IFERROR(MIN(1,C581/D581),"N/A")</f>
        <v>N/A</v>
      </c>
      <c r="J581" s="53" t="str">
        <f t="shared" ref="J581:J644" si="37">IFERROR(MIN(1,E581/F581),"N/A")</f>
        <v>N/A</v>
      </c>
      <c r="K581" s="53" t="str">
        <f t="shared" si="34"/>
        <v>N/A</v>
      </c>
      <c r="L581" s="59" t="str">
        <f t="shared" si="35"/>
        <v>N/A</v>
      </c>
    </row>
    <row r="582" spans="1:12" x14ac:dyDescent="0.25">
      <c r="A582" s="60">
        <v>600402</v>
      </c>
      <c r="B582" t="s">
        <v>1967</v>
      </c>
      <c r="C582" s="44">
        <v>42</v>
      </c>
      <c r="D582" s="45">
        <v>41</v>
      </c>
      <c r="E582" s="44">
        <v>41</v>
      </c>
      <c r="F582" s="45">
        <v>41</v>
      </c>
      <c r="G582" s="44">
        <v>18.5</v>
      </c>
      <c r="H582" s="45">
        <v>20.5</v>
      </c>
      <c r="I582" s="52">
        <f t="shared" si="36"/>
        <v>1</v>
      </c>
      <c r="J582" s="53">
        <f t="shared" si="37"/>
        <v>1</v>
      </c>
      <c r="K582" s="53">
        <f t="shared" ref="K582:K645" si="38">IFERROR(MIN(1,G582/H582),"N/A")</f>
        <v>0.90243902439024393</v>
      </c>
      <c r="L582" s="59">
        <f t="shared" ref="L582:L645" si="39">IFERROR(AVERAGEIF(I582:K582,"&lt;&gt;N/A"),"N/A")</f>
        <v>0.9674796747967479</v>
      </c>
    </row>
    <row r="583" spans="1:12" x14ac:dyDescent="0.25">
      <c r="A583" s="60">
        <v>600601</v>
      </c>
      <c r="B583" t="s">
        <v>48</v>
      </c>
      <c r="C583" s="44">
        <v>81</v>
      </c>
      <c r="D583" s="45">
        <v>81</v>
      </c>
      <c r="E583" s="44">
        <v>90</v>
      </c>
      <c r="F583" s="45">
        <v>82</v>
      </c>
      <c r="G583" s="44">
        <v>80.5</v>
      </c>
      <c r="H583" s="45">
        <v>41</v>
      </c>
      <c r="I583" s="52">
        <f t="shared" si="36"/>
        <v>1</v>
      </c>
      <c r="J583" s="53">
        <f t="shared" si="37"/>
        <v>1</v>
      </c>
      <c r="K583" s="53">
        <f t="shared" si="38"/>
        <v>1</v>
      </c>
      <c r="L583" s="59">
        <f t="shared" si="39"/>
        <v>1</v>
      </c>
    </row>
    <row r="584" spans="1:12" x14ac:dyDescent="0.25">
      <c r="A584" s="60">
        <v>600801</v>
      </c>
      <c r="B584" t="s">
        <v>1968</v>
      </c>
      <c r="C584" s="44">
        <v>36</v>
      </c>
      <c r="D584" s="45">
        <v>46</v>
      </c>
      <c r="E584" s="44">
        <v>36</v>
      </c>
      <c r="F584" s="45">
        <v>48</v>
      </c>
      <c r="G584" s="44">
        <v>18</v>
      </c>
      <c r="H584" s="45">
        <v>24</v>
      </c>
      <c r="I584" s="52">
        <f t="shared" si="36"/>
        <v>0.78260869565217395</v>
      </c>
      <c r="J584" s="53">
        <f t="shared" si="37"/>
        <v>0.75</v>
      </c>
      <c r="K584" s="53">
        <f t="shared" si="38"/>
        <v>0.75</v>
      </c>
      <c r="L584" s="59">
        <f t="shared" si="39"/>
        <v>0.76086956521739124</v>
      </c>
    </row>
    <row r="585" spans="1:12" x14ac:dyDescent="0.25">
      <c r="A585" s="60">
        <v>600903</v>
      </c>
      <c r="B585" t="s">
        <v>1969</v>
      </c>
      <c r="C585" s="44">
        <v>39</v>
      </c>
      <c r="D585" s="45">
        <v>25</v>
      </c>
      <c r="E585" s="44">
        <v>30</v>
      </c>
      <c r="F585" s="45">
        <v>25</v>
      </c>
      <c r="G585" s="44">
        <v>21</v>
      </c>
      <c r="H585" s="45">
        <v>12.5</v>
      </c>
      <c r="I585" s="52">
        <f t="shared" si="36"/>
        <v>1</v>
      </c>
      <c r="J585" s="53">
        <f t="shared" si="37"/>
        <v>1</v>
      </c>
      <c r="K585" s="53">
        <f t="shared" si="38"/>
        <v>1</v>
      </c>
      <c r="L585" s="59">
        <f t="shared" si="39"/>
        <v>1</v>
      </c>
    </row>
    <row r="586" spans="1:12" x14ac:dyDescent="0.25">
      <c r="A586" s="60">
        <v>610301</v>
      </c>
      <c r="B586" t="s">
        <v>1970</v>
      </c>
      <c r="C586" s="44">
        <v>10</v>
      </c>
      <c r="D586" s="45">
        <v>10</v>
      </c>
      <c r="E586" s="44">
        <v>18</v>
      </c>
      <c r="F586" s="45">
        <v>10</v>
      </c>
      <c r="G586" s="44">
        <v>18</v>
      </c>
      <c r="H586" s="45">
        <v>5</v>
      </c>
      <c r="I586" s="52">
        <f t="shared" si="36"/>
        <v>1</v>
      </c>
      <c r="J586" s="53">
        <f t="shared" si="37"/>
        <v>1</v>
      </c>
      <c r="K586" s="53">
        <f t="shared" si="38"/>
        <v>1</v>
      </c>
      <c r="L586" s="59">
        <f t="shared" si="39"/>
        <v>1</v>
      </c>
    </row>
    <row r="587" spans="1:12" x14ac:dyDescent="0.25">
      <c r="A587" s="60">
        <v>610501</v>
      </c>
      <c r="B587" t="s">
        <v>1971</v>
      </c>
      <c r="C587" s="44">
        <v>36</v>
      </c>
      <c r="D587" s="45">
        <v>33</v>
      </c>
      <c r="E587" s="44">
        <v>36</v>
      </c>
      <c r="F587" s="45">
        <v>33</v>
      </c>
      <c r="G587" s="44">
        <v>26</v>
      </c>
      <c r="H587" s="45">
        <v>16.5</v>
      </c>
      <c r="I587" s="52">
        <f t="shared" si="36"/>
        <v>1</v>
      </c>
      <c r="J587" s="53">
        <f t="shared" si="37"/>
        <v>1</v>
      </c>
      <c r="K587" s="53">
        <f t="shared" si="38"/>
        <v>1</v>
      </c>
      <c r="L587" s="59">
        <f t="shared" si="39"/>
        <v>1</v>
      </c>
    </row>
    <row r="588" spans="1:12" x14ac:dyDescent="0.25">
      <c r="A588" s="60">
        <v>610600</v>
      </c>
      <c r="B588" t="s">
        <v>1972</v>
      </c>
      <c r="C588" s="44">
        <v>194</v>
      </c>
      <c r="D588" s="45">
        <v>194</v>
      </c>
      <c r="E588" s="44">
        <v>194</v>
      </c>
      <c r="F588" s="45">
        <v>194</v>
      </c>
      <c r="G588" s="44">
        <v>194</v>
      </c>
      <c r="H588" s="45">
        <v>97</v>
      </c>
      <c r="I588" s="52">
        <f t="shared" si="36"/>
        <v>1</v>
      </c>
      <c r="J588" s="53">
        <f t="shared" si="37"/>
        <v>1</v>
      </c>
      <c r="K588" s="53">
        <f t="shared" si="38"/>
        <v>1</v>
      </c>
      <c r="L588" s="59">
        <f t="shared" si="39"/>
        <v>1</v>
      </c>
    </row>
    <row r="589" spans="1:12" hidden="1" x14ac:dyDescent="0.25">
      <c r="A589" s="60">
        <v>610801</v>
      </c>
      <c r="B589" t="s">
        <v>1973</v>
      </c>
      <c r="C589" s="44">
        <v>0</v>
      </c>
      <c r="D589" s="45">
        <v>0</v>
      </c>
      <c r="E589" s="44">
        <v>0</v>
      </c>
      <c r="F589" s="45">
        <v>0</v>
      </c>
      <c r="G589" s="44">
        <v>0</v>
      </c>
      <c r="H589" s="45">
        <v>0</v>
      </c>
      <c r="I589" s="52" t="str">
        <f t="shared" si="36"/>
        <v>N/A</v>
      </c>
      <c r="J589" s="53" t="str">
        <f t="shared" si="37"/>
        <v>N/A</v>
      </c>
      <c r="K589" s="53" t="str">
        <f t="shared" si="38"/>
        <v>N/A</v>
      </c>
      <c r="L589" s="59" t="str">
        <f t="shared" si="39"/>
        <v>N/A</v>
      </c>
    </row>
    <row r="590" spans="1:12" x14ac:dyDescent="0.25">
      <c r="A590" s="60">
        <v>610901</v>
      </c>
      <c r="B590" t="s">
        <v>1974</v>
      </c>
      <c r="C590" s="44">
        <v>39</v>
      </c>
      <c r="D590" s="45">
        <v>39</v>
      </c>
      <c r="E590" s="44">
        <v>39</v>
      </c>
      <c r="F590" s="45">
        <v>39</v>
      </c>
      <c r="G590" s="44">
        <v>24</v>
      </c>
      <c r="H590" s="45">
        <v>19.5</v>
      </c>
      <c r="I590" s="52">
        <f t="shared" si="36"/>
        <v>1</v>
      </c>
      <c r="J590" s="53">
        <f t="shared" si="37"/>
        <v>1</v>
      </c>
      <c r="K590" s="53">
        <f t="shared" si="38"/>
        <v>1</v>
      </c>
      <c r="L590" s="59">
        <f t="shared" si="39"/>
        <v>1</v>
      </c>
    </row>
    <row r="591" spans="1:12" x14ac:dyDescent="0.25">
      <c r="A591" s="60">
        <v>611001</v>
      </c>
      <c r="B591" t="s">
        <v>1975</v>
      </c>
      <c r="C591" s="44">
        <v>45</v>
      </c>
      <c r="D591" s="45">
        <v>19</v>
      </c>
      <c r="E591" s="44">
        <v>35</v>
      </c>
      <c r="F591" s="45">
        <v>19</v>
      </c>
      <c r="G591" s="44">
        <v>47</v>
      </c>
      <c r="H591" s="45">
        <v>9.5</v>
      </c>
      <c r="I591" s="52">
        <f t="shared" si="36"/>
        <v>1</v>
      </c>
      <c r="J591" s="53">
        <f t="shared" si="37"/>
        <v>1</v>
      </c>
      <c r="K591" s="53">
        <f t="shared" si="38"/>
        <v>1</v>
      </c>
      <c r="L591" s="59">
        <f t="shared" si="39"/>
        <v>1</v>
      </c>
    </row>
    <row r="592" spans="1:12" x14ac:dyDescent="0.25">
      <c r="A592" s="60">
        <v>620600</v>
      </c>
      <c r="B592" t="s">
        <v>1976</v>
      </c>
      <c r="C592" s="44">
        <v>274</v>
      </c>
      <c r="D592" s="45">
        <v>265</v>
      </c>
      <c r="E592" s="44">
        <v>270</v>
      </c>
      <c r="F592" s="45">
        <v>265</v>
      </c>
      <c r="G592" s="44">
        <v>167</v>
      </c>
      <c r="H592" s="45">
        <v>132.5</v>
      </c>
      <c r="I592" s="52">
        <f t="shared" si="36"/>
        <v>1</v>
      </c>
      <c r="J592" s="53">
        <f t="shared" si="37"/>
        <v>1</v>
      </c>
      <c r="K592" s="53">
        <f t="shared" si="38"/>
        <v>1</v>
      </c>
      <c r="L592" s="59">
        <f t="shared" si="39"/>
        <v>1</v>
      </c>
    </row>
    <row r="593" spans="1:12" hidden="1" x14ac:dyDescent="0.25">
      <c r="A593" s="60">
        <v>620803</v>
      </c>
      <c r="B593" t="s">
        <v>1977</v>
      </c>
      <c r="C593" s="44">
        <v>0</v>
      </c>
      <c r="D593" s="45">
        <v>0</v>
      </c>
      <c r="E593" s="44">
        <v>0</v>
      </c>
      <c r="F593" s="45">
        <v>0</v>
      </c>
      <c r="G593" s="44">
        <v>0</v>
      </c>
      <c r="H593" s="45">
        <v>0</v>
      </c>
      <c r="I593" s="52" t="str">
        <f t="shared" si="36"/>
        <v>N/A</v>
      </c>
      <c r="J593" s="53" t="str">
        <f t="shared" si="37"/>
        <v>N/A</v>
      </c>
      <c r="K593" s="53" t="str">
        <f t="shared" si="38"/>
        <v>N/A</v>
      </c>
      <c r="L593" s="59" t="str">
        <f t="shared" si="39"/>
        <v>N/A</v>
      </c>
    </row>
    <row r="594" spans="1:12" x14ac:dyDescent="0.25">
      <c r="A594" s="60">
        <v>620901</v>
      </c>
      <c r="B594" t="s">
        <v>367</v>
      </c>
      <c r="C594" s="44">
        <v>65</v>
      </c>
      <c r="D594" s="45">
        <v>65</v>
      </c>
      <c r="E594" s="44">
        <v>65</v>
      </c>
      <c r="F594" s="45">
        <v>65</v>
      </c>
      <c r="G594" s="44">
        <v>50</v>
      </c>
      <c r="H594" s="45">
        <v>32.5</v>
      </c>
      <c r="I594" s="52">
        <f t="shared" si="36"/>
        <v>1</v>
      </c>
      <c r="J594" s="53">
        <f t="shared" si="37"/>
        <v>1</v>
      </c>
      <c r="K594" s="53">
        <f t="shared" si="38"/>
        <v>1</v>
      </c>
      <c r="L594" s="59">
        <f t="shared" si="39"/>
        <v>1</v>
      </c>
    </row>
    <row r="595" spans="1:12" hidden="1" x14ac:dyDescent="0.25">
      <c r="A595" s="60">
        <v>621001</v>
      </c>
      <c r="B595" t="s">
        <v>1978</v>
      </c>
      <c r="C595" s="44">
        <v>0</v>
      </c>
      <c r="D595" s="45">
        <v>0</v>
      </c>
      <c r="E595" s="44">
        <v>0</v>
      </c>
      <c r="F595" s="45">
        <v>0</v>
      </c>
      <c r="G595" s="44">
        <v>0</v>
      </c>
      <c r="H595" s="45">
        <v>0</v>
      </c>
      <c r="I595" s="52" t="str">
        <f t="shared" si="36"/>
        <v>N/A</v>
      </c>
      <c r="J595" s="53" t="str">
        <f t="shared" si="37"/>
        <v>N/A</v>
      </c>
      <c r="K595" s="53" t="str">
        <f t="shared" si="38"/>
        <v>N/A</v>
      </c>
      <c r="L595" s="59" t="str">
        <f t="shared" si="39"/>
        <v>N/A</v>
      </c>
    </row>
    <row r="596" spans="1:12" hidden="1" x14ac:dyDescent="0.25">
      <c r="A596" s="60">
        <v>621101</v>
      </c>
      <c r="B596" t="s">
        <v>1979</v>
      </c>
      <c r="C596" s="44">
        <v>0</v>
      </c>
      <c r="D596" s="45">
        <v>0</v>
      </c>
      <c r="E596" s="44">
        <v>0</v>
      </c>
      <c r="F596" s="45">
        <v>0</v>
      </c>
      <c r="G596" s="44">
        <v>0</v>
      </c>
      <c r="H596" s="45">
        <v>0</v>
      </c>
      <c r="I596" s="52" t="str">
        <f t="shared" si="36"/>
        <v>N/A</v>
      </c>
      <c r="J596" s="53" t="str">
        <f t="shared" si="37"/>
        <v>N/A</v>
      </c>
      <c r="K596" s="53" t="str">
        <f t="shared" si="38"/>
        <v>N/A</v>
      </c>
      <c r="L596" s="59" t="str">
        <f t="shared" si="39"/>
        <v>N/A</v>
      </c>
    </row>
    <row r="597" spans="1:12" x14ac:dyDescent="0.25">
      <c r="A597" s="60">
        <v>621201</v>
      </c>
      <c r="B597" t="s">
        <v>1980</v>
      </c>
      <c r="C597" s="44">
        <v>30</v>
      </c>
      <c r="D597" s="45">
        <v>23</v>
      </c>
      <c r="E597" s="44">
        <v>23</v>
      </c>
      <c r="F597" s="45">
        <v>23</v>
      </c>
      <c r="G597" s="44">
        <v>12</v>
      </c>
      <c r="H597" s="45">
        <v>11.5</v>
      </c>
      <c r="I597" s="52">
        <f t="shared" si="36"/>
        <v>1</v>
      </c>
      <c r="J597" s="53">
        <f t="shared" si="37"/>
        <v>1</v>
      </c>
      <c r="K597" s="53">
        <f t="shared" si="38"/>
        <v>1</v>
      </c>
      <c r="L597" s="59">
        <f t="shared" si="39"/>
        <v>1</v>
      </c>
    </row>
    <row r="598" spans="1:12" hidden="1" x14ac:dyDescent="0.25">
      <c r="A598" s="60">
        <v>621601</v>
      </c>
      <c r="B598" t="s">
        <v>1981</v>
      </c>
      <c r="C598" s="44">
        <v>0</v>
      </c>
      <c r="D598" s="45">
        <v>0</v>
      </c>
      <c r="E598" s="44">
        <v>0</v>
      </c>
      <c r="F598" s="45">
        <v>0</v>
      </c>
      <c r="G598" s="44">
        <v>0</v>
      </c>
      <c r="H598" s="45">
        <v>0</v>
      </c>
      <c r="I598" s="52" t="str">
        <f t="shared" si="36"/>
        <v>N/A</v>
      </c>
      <c r="J598" s="53" t="str">
        <f t="shared" si="37"/>
        <v>N/A</v>
      </c>
      <c r="K598" s="53" t="str">
        <f t="shared" si="38"/>
        <v>N/A</v>
      </c>
      <c r="L598" s="59" t="str">
        <f t="shared" si="39"/>
        <v>N/A</v>
      </c>
    </row>
    <row r="599" spans="1:12" hidden="1" x14ac:dyDescent="0.25">
      <c r="A599" s="60">
        <v>621801</v>
      </c>
      <c r="B599" t="s">
        <v>1982</v>
      </c>
      <c r="C599" s="44">
        <v>0</v>
      </c>
      <c r="D599" s="45">
        <v>0</v>
      </c>
      <c r="E599" s="44">
        <v>0</v>
      </c>
      <c r="F599" s="45">
        <v>0</v>
      </c>
      <c r="G599" s="44">
        <v>0</v>
      </c>
      <c r="H599" s="45">
        <v>0</v>
      </c>
      <c r="I599" s="52" t="str">
        <f t="shared" si="36"/>
        <v>N/A</v>
      </c>
      <c r="J599" s="53" t="str">
        <f t="shared" si="37"/>
        <v>N/A</v>
      </c>
      <c r="K599" s="53" t="str">
        <f t="shared" si="38"/>
        <v>N/A</v>
      </c>
      <c r="L599" s="59" t="str">
        <f t="shared" si="39"/>
        <v>N/A</v>
      </c>
    </row>
    <row r="600" spans="1:12" x14ac:dyDescent="0.25">
      <c r="A600" s="60">
        <v>622002</v>
      </c>
      <c r="B600" t="s">
        <v>1983</v>
      </c>
      <c r="C600" s="44">
        <v>60</v>
      </c>
      <c r="D600" s="45">
        <v>43</v>
      </c>
      <c r="E600" s="44">
        <v>60</v>
      </c>
      <c r="F600" s="45">
        <v>42</v>
      </c>
      <c r="G600" s="44">
        <v>22.5</v>
      </c>
      <c r="H600" s="45">
        <v>21</v>
      </c>
      <c r="I600" s="52">
        <f t="shared" si="36"/>
        <v>1</v>
      </c>
      <c r="J600" s="53">
        <f t="shared" si="37"/>
        <v>1</v>
      </c>
      <c r="K600" s="53">
        <f t="shared" si="38"/>
        <v>1</v>
      </c>
      <c r="L600" s="59">
        <f t="shared" si="39"/>
        <v>1</v>
      </c>
    </row>
    <row r="601" spans="1:12" x14ac:dyDescent="0.25">
      <c r="A601" s="60">
        <v>630101</v>
      </c>
      <c r="B601" t="s">
        <v>1984</v>
      </c>
      <c r="C601" s="44">
        <v>11</v>
      </c>
      <c r="D601" s="45">
        <v>10</v>
      </c>
      <c r="E601" s="44">
        <v>17</v>
      </c>
      <c r="F601" s="45">
        <v>10</v>
      </c>
      <c r="G601" s="44">
        <v>5</v>
      </c>
      <c r="H601" s="45">
        <v>5</v>
      </c>
      <c r="I601" s="52">
        <f t="shared" si="36"/>
        <v>1</v>
      </c>
      <c r="J601" s="53">
        <f t="shared" si="37"/>
        <v>1</v>
      </c>
      <c r="K601" s="53">
        <f t="shared" si="38"/>
        <v>1</v>
      </c>
      <c r="L601" s="59">
        <f t="shared" si="39"/>
        <v>1</v>
      </c>
    </row>
    <row r="602" spans="1:12" x14ac:dyDescent="0.25">
      <c r="A602" s="60">
        <v>630202</v>
      </c>
      <c r="B602" t="s">
        <v>1985</v>
      </c>
      <c r="C602" s="44">
        <v>16</v>
      </c>
      <c r="D602" s="45">
        <v>12</v>
      </c>
      <c r="E602" s="44">
        <v>16</v>
      </c>
      <c r="F602" s="45">
        <v>12</v>
      </c>
      <c r="G602" s="44">
        <v>16</v>
      </c>
      <c r="H602" s="45">
        <v>6</v>
      </c>
      <c r="I602" s="52">
        <f t="shared" si="36"/>
        <v>1</v>
      </c>
      <c r="J602" s="53">
        <f t="shared" si="37"/>
        <v>1</v>
      </c>
      <c r="K602" s="53">
        <f t="shared" si="38"/>
        <v>1</v>
      </c>
      <c r="L602" s="59">
        <f t="shared" si="39"/>
        <v>1</v>
      </c>
    </row>
    <row r="603" spans="1:12" x14ac:dyDescent="0.25">
      <c r="A603" s="60">
        <v>630300</v>
      </c>
      <c r="B603" t="s">
        <v>1986</v>
      </c>
      <c r="C603" s="44">
        <v>69</v>
      </c>
      <c r="D603" s="45">
        <v>48</v>
      </c>
      <c r="E603" s="44">
        <v>51</v>
      </c>
      <c r="F603" s="45">
        <v>48</v>
      </c>
      <c r="G603" s="44">
        <v>33</v>
      </c>
      <c r="H603" s="45">
        <v>24</v>
      </c>
      <c r="I603" s="52">
        <f t="shared" si="36"/>
        <v>1</v>
      </c>
      <c r="J603" s="53">
        <f t="shared" si="37"/>
        <v>1</v>
      </c>
      <c r="K603" s="53">
        <f t="shared" si="38"/>
        <v>1</v>
      </c>
      <c r="L603" s="59">
        <f t="shared" si="39"/>
        <v>1</v>
      </c>
    </row>
    <row r="604" spans="1:12" hidden="1" x14ac:dyDescent="0.25">
      <c r="A604" s="60">
        <v>630601</v>
      </c>
      <c r="B604" t="s">
        <v>1987</v>
      </c>
      <c r="C604" s="44">
        <v>0</v>
      </c>
      <c r="D604" s="45">
        <v>0</v>
      </c>
      <c r="E604" s="44">
        <v>0</v>
      </c>
      <c r="F604" s="45">
        <v>0</v>
      </c>
      <c r="G604" s="44">
        <v>0</v>
      </c>
      <c r="H604" s="45">
        <v>0</v>
      </c>
      <c r="I604" s="52" t="str">
        <f t="shared" si="36"/>
        <v>N/A</v>
      </c>
      <c r="J604" s="53" t="str">
        <f t="shared" si="37"/>
        <v>N/A</v>
      </c>
      <c r="K604" s="53" t="str">
        <f t="shared" si="38"/>
        <v>N/A</v>
      </c>
      <c r="L604" s="59" t="str">
        <f t="shared" si="39"/>
        <v>N/A</v>
      </c>
    </row>
    <row r="605" spans="1:12" hidden="1" x14ac:dyDescent="0.25">
      <c r="A605" s="60">
        <v>630701</v>
      </c>
      <c r="B605" t="s">
        <v>1988</v>
      </c>
      <c r="C605" s="44">
        <v>0</v>
      </c>
      <c r="D605" s="45">
        <v>0</v>
      </c>
      <c r="E605" s="44">
        <v>0</v>
      </c>
      <c r="F605" s="45">
        <v>0</v>
      </c>
      <c r="G605" s="44">
        <v>0</v>
      </c>
      <c r="H605" s="45">
        <v>0</v>
      </c>
      <c r="I605" s="52" t="str">
        <f t="shared" si="36"/>
        <v>N/A</v>
      </c>
      <c r="J605" s="53" t="str">
        <f t="shared" si="37"/>
        <v>N/A</v>
      </c>
      <c r="K605" s="53" t="str">
        <f t="shared" si="38"/>
        <v>N/A</v>
      </c>
      <c r="L605" s="59" t="str">
        <f t="shared" si="39"/>
        <v>N/A</v>
      </c>
    </row>
    <row r="606" spans="1:12" x14ac:dyDescent="0.25">
      <c r="A606" s="60">
        <v>630801</v>
      </c>
      <c r="B606" t="s">
        <v>1989</v>
      </c>
      <c r="C606" s="44">
        <v>18</v>
      </c>
      <c r="D606" s="45">
        <v>14</v>
      </c>
      <c r="E606" s="44">
        <v>18</v>
      </c>
      <c r="F606" s="45">
        <v>14</v>
      </c>
      <c r="G606" s="44">
        <v>7.5</v>
      </c>
      <c r="H606" s="45">
        <v>7</v>
      </c>
      <c r="I606" s="52">
        <f t="shared" si="36"/>
        <v>1</v>
      </c>
      <c r="J606" s="53">
        <f t="shared" si="37"/>
        <v>1</v>
      </c>
      <c r="K606" s="53">
        <f t="shared" si="38"/>
        <v>1</v>
      </c>
      <c r="L606" s="59">
        <f t="shared" si="39"/>
        <v>1</v>
      </c>
    </row>
    <row r="607" spans="1:12" hidden="1" x14ac:dyDescent="0.25">
      <c r="A607" s="60">
        <v>630902</v>
      </c>
      <c r="B607" t="s">
        <v>1990</v>
      </c>
      <c r="C607" s="44">
        <v>0</v>
      </c>
      <c r="D607" s="45">
        <v>0</v>
      </c>
      <c r="E607" s="44">
        <v>0</v>
      </c>
      <c r="F607" s="45">
        <v>0</v>
      </c>
      <c r="G607" s="44">
        <v>0</v>
      </c>
      <c r="H607" s="45">
        <v>0</v>
      </c>
      <c r="I607" s="52" t="str">
        <f t="shared" si="36"/>
        <v>N/A</v>
      </c>
      <c r="J607" s="53" t="str">
        <f t="shared" si="37"/>
        <v>N/A</v>
      </c>
      <c r="K607" s="53" t="str">
        <f t="shared" si="38"/>
        <v>N/A</v>
      </c>
      <c r="L607" s="59" t="str">
        <f t="shared" si="39"/>
        <v>N/A</v>
      </c>
    </row>
    <row r="608" spans="1:12" hidden="1" x14ac:dyDescent="0.25">
      <c r="A608" s="60">
        <v>630918</v>
      </c>
      <c r="B608" t="s">
        <v>29</v>
      </c>
      <c r="C608" s="44">
        <v>0</v>
      </c>
      <c r="D608" s="45">
        <v>0</v>
      </c>
      <c r="E608" s="44">
        <v>0</v>
      </c>
      <c r="F608" s="45">
        <v>0</v>
      </c>
      <c r="G608" s="44">
        <v>0</v>
      </c>
      <c r="H608" s="45">
        <v>0</v>
      </c>
      <c r="I608" s="52" t="str">
        <f t="shared" si="36"/>
        <v>N/A</v>
      </c>
      <c r="J608" s="53" t="str">
        <f t="shared" si="37"/>
        <v>N/A</v>
      </c>
      <c r="K608" s="53" t="str">
        <f t="shared" si="38"/>
        <v>N/A</v>
      </c>
      <c r="L608" s="59" t="str">
        <f t="shared" si="39"/>
        <v>N/A</v>
      </c>
    </row>
    <row r="609" spans="1:12" x14ac:dyDescent="0.25">
      <c r="A609" s="60">
        <v>631201</v>
      </c>
      <c r="B609" t="s">
        <v>1991</v>
      </c>
      <c r="C609" s="44">
        <v>30</v>
      </c>
      <c r="D609" s="45">
        <v>17</v>
      </c>
      <c r="E609" s="44">
        <v>36</v>
      </c>
      <c r="F609" s="45">
        <v>17</v>
      </c>
      <c r="G609" s="44">
        <v>14.5</v>
      </c>
      <c r="H609" s="45">
        <v>8.5</v>
      </c>
      <c r="I609" s="52">
        <f t="shared" si="36"/>
        <v>1</v>
      </c>
      <c r="J609" s="53">
        <f t="shared" si="37"/>
        <v>1</v>
      </c>
      <c r="K609" s="53">
        <f t="shared" si="38"/>
        <v>1</v>
      </c>
      <c r="L609" s="59">
        <f t="shared" si="39"/>
        <v>1</v>
      </c>
    </row>
    <row r="610" spans="1:12" hidden="1" x14ac:dyDescent="0.25">
      <c r="A610" s="60">
        <v>640101</v>
      </c>
      <c r="B610" t="s">
        <v>1992</v>
      </c>
      <c r="C610" s="44">
        <v>0</v>
      </c>
      <c r="D610" s="45">
        <v>0</v>
      </c>
      <c r="E610" s="44">
        <v>0</v>
      </c>
      <c r="F610" s="45">
        <v>0</v>
      </c>
      <c r="G610" s="44">
        <v>0</v>
      </c>
      <c r="H610" s="45">
        <v>0</v>
      </c>
      <c r="I610" s="52" t="str">
        <f t="shared" si="36"/>
        <v>N/A</v>
      </c>
      <c r="J610" s="53" t="str">
        <f t="shared" si="37"/>
        <v>N/A</v>
      </c>
      <c r="K610" s="53" t="str">
        <f t="shared" si="38"/>
        <v>N/A</v>
      </c>
      <c r="L610" s="59" t="str">
        <f t="shared" si="39"/>
        <v>N/A</v>
      </c>
    </row>
    <row r="611" spans="1:12" x14ac:dyDescent="0.25">
      <c r="A611" s="60">
        <v>640502</v>
      </c>
      <c r="B611" t="s">
        <v>1993</v>
      </c>
      <c r="C611" s="44">
        <v>26</v>
      </c>
      <c r="D611" s="45">
        <v>19</v>
      </c>
      <c r="E611" s="44">
        <v>30</v>
      </c>
      <c r="F611" s="45">
        <v>19</v>
      </c>
      <c r="G611" s="44">
        <v>15.5</v>
      </c>
      <c r="H611" s="45">
        <v>9.5</v>
      </c>
      <c r="I611" s="52">
        <f t="shared" si="36"/>
        <v>1</v>
      </c>
      <c r="J611" s="53">
        <f t="shared" si="37"/>
        <v>1</v>
      </c>
      <c r="K611" s="53">
        <f t="shared" si="38"/>
        <v>1</v>
      </c>
      <c r="L611" s="59">
        <f t="shared" si="39"/>
        <v>1</v>
      </c>
    </row>
    <row r="612" spans="1:12" x14ac:dyDescent="0.25">
      <c r="A612" s="60">
        <v>640601</v>
      </c>
      <c r="B612" t="s">
        <v>1994</v>
      </c>
      <c r="C612" s="44">
        <v>24</v>
      </c>
      <c r="D612" s="45">
        <v>22</v>
      </c>
      <c r="E612" s="44">
        <v>28</v>
      </c>
      <c r="F612" s="45">
        <v>22</v>
      </c>
      <c r="G612" s="44">
        <v>12.5</v>
      </c>
      <c r="H612" s="45">
        <v>11</v>
      </c>
      <c r="I612" s="52">
        <f t="shared" si="36"/>
        <v>1</v>
      </c>
      <c r="J612" s="53">
        <f t="shared" si="37"/>
        <v>1</v>
      </c>
      <c r="K612" s="53">
        <f t="shared" si="38"/>
        <v>1</v>
      </c>
      <c r="L612" s="59">
        <f t="shared" si="39"/>
        <v>1</v>
      </c>
    </row>
    <row r="613" spans="1:12" x14ac:dyDescent="0.25">
      <c r="A613" s="60">
        <v>640701</v>
      </c>
      <c r="B613" t="s">
        <v>1995</v>
      </c>
      <c r="C613" s="44">
        <v>36</v>
      </c>
      <c r="D613" s="45">
        <v>27</v>
      </c>
      <c r="E613" s="44">
        <v>36</v>
      </c>
      <c r="F613" s="45">
        <v>28</v>
      </c>
      <c r="G613" s="44">
        <v>19.5</v>
      </c>
      <c r="H613" s="45">
        <v>14</v>
      </c>
      <c r="I613" s="52">
        <f t="shared" si="36"/>
        <v>1</v>
      </c>
      <c r="J613" s="53">
        <f t="shared" si="37"/>
        <v>1</v>
      </c>
      <c r="K613" s="53">
        <f t="shared" si="38"/>
        <v>1</v>
      </c>
      <c r="L613" s="59">
        <f t="shared" si="39"/>
        <v>1</v>
      </c>
    </row>
    <row r="614" spans="1:12" hidden="1" x14ac:dyDescent="0.25">
      <c r="A614" s="60">
        <v>640801</v>
      </c>
      <c r="B614" t="s">
        <v>1996</v>
      </c>
      <c r="C614" s="44">
        <v>0</v>
      </c>
      <c r="D614" s="45">
        <v>0</v>
      </c>
      <c r="E614" s="44">
        <v>0</v>
      </c>
      <c r="F614" s="45">
        <v>0</v>
      </c>
      <c r="G614" s="44">
        <v>0</v>
      </c>
      <c r="H614" s="45">
        <v>0</v>
      </c>
      <c r="I614" s="52" t="str">
        <f t="shared" si="36"/>
        <v>N/A</v>
      </c>
      <c r="J614" s="53" t="str">
        <f t="shared" si="37"/>
        <v>N/A</v>
      </c>
      <c r="K614" s="53" t="str">
        <f t="shared" si="38"/>
        <v>N/A</v>
      </c>
      <c r="L614" s="59" t="str">
        <f t="shared" si="39"/>
        <v>N/A</v>
      </c>
    </row>
    <row r="615" spans="1:12" x14ac:dyDescent="0.25">
      <c r="A615" s="60">
        <v>641001</v>
      </c>
      <c r="B615" t="s">
        <v>1997</v>
      </c>
      <c r="C615" s="44">
        <v>30</v>
      </c>
      <c r="D615" s="45">
        <v>18</v>
      </c>
      <c r="E615" s="44">
        <v>30</v>
      </c>
      <c r="F615" s="45">
        <v>18</v>
      </c>
      <c r="G615" s="44">
        <v>13</v>
      </c>
      <c r="H615" s="45">
        <v>9</v>
      </c>
      <c r="I615" s="52">
        <f t="shared" si="36"/>
        <v>1</v>
      </c>
      <c r="J615" s="53">
        <f t="shared" si="37"/>
        <v>1</v>
      </c>
      <c r="K615" s="53">
        <f t="shared" si="38"/>
        <v>1</v>
      </c>
      <c r="L615" s="59">
        <f t="shared" si="39"/>
        <v>1</v>
      </c>
    </row>
    <row r="616" spans="1:12" x14ac:dyDescent="0.25">
      <c r="A616" s="60">
        <v>641301</v>
      </c>
      <c r="B616" t="s">
        <v>1998</v>
      </c>
      <c r="C616" s="44">
        <v>144</v>
      </c>
      <c r="D616" s="45">
        <v>68</v>
      </c>
      <c r="E616" s="44">
        <v>144</v>
      </c>
      <c r="F616" s="45">
        <v>70</v>
      </c>
      <c r="G616" s="44">
        <v>57.5</v>
      </c>
      <c r="H616" s="45">
        <v>35</v>
      </c>
      <c r="I616" s="52">
        <f t="shared" si="36"/>
        <v>1</v>
      </c>
      <c r="J616" s="53">
        <f t="shared" si="37"/>
        <v>1</v>
      </c>
      <c r="K616" s="53">
        <f t="shared" si="38"/>
        <v>1</v>
      </c>
      <c r="L616" s="59">
        <f t="shared" si="39"/>
        <v>1</v>
      </c>
    </row>
    <row r="617" spans="1:12" hidden="1" x14ac:dyDescent="0.25">
      <c r="A617" s="60">
        <v>641401</v>
      </c>
      <c r="B617" t="s">
        <v>1999</v>
      </c>
      <c r="C617" s="44">
        <v>0</v>
      </c>
      <c r="D617" s="45">
        <v>0</v>
      </c>
      <c r="E617" s="44">
        <v>0</v>
      </c>
      <c r="F617" s="45">
        <v>0</v>
      </c>
      <c r="G617" s="44">
        <v>0</v>
      </c>
      <c r="H617" s="45">
        <v>0</v>
      </c>
      <c r="I617" s="52" t="str">
        <f t="shared" si="36"/>
        <v>N/A</v>
      </c>
      <c r="J617" s="53" t="str">
        <f t="shared" si="37"/>
        <v>N/A</v>
      </c>
      <c r="K617" s="53" t="str">
        <f t="shared" si="38"/>
        <v>N/A</v>
      </c>
      <c r="L617" s="59" t="str">
        <f t="shared" si="39"/>
        <v>N/A</v>
      </c>
    </row>
    <row r="618" spans="1:12" hidden="1" x14ac:dyDescent="0.25">
      <c r="A618" s="60">
        <v>641501</v>
      </c>
      <c r="B618" t="s">
        <v>2000</v>
      </c>
      <c r="C618" s="44">
        <v>0</v>
      </c>
      <c r="D618" s="45">
        <v>0</v>
      </c>
      <c r="E618" s="44">
        <v>0</v>
      </c>
      <c r="F618" s="45">
        <v>0</v>
      </c>
      <c r="G618" s="44">
        <v>0</v>
      </c>
      <c r="H618" s="45">
        <v>0</v>
      </c>
      <c r="I618" s="52" t="str">
        <f t="shared" si="36"/>
        <v>N/A</v>
      </c>
      <c r="J618" s="53" t="str">
        <f t="shared" si="37"/>
        <v>N/A</v>
      </c>
      <c r="K618" s="53" t="str">
        <f t="shared" si="38"/>
        <v>N/A</v>
      </c>
      <c r="L618" s="59" t="str">
        <f t="shared" si="39"/>
        <v>N/A</v>
      </c>
    </row>
    <row r="619" spans="1:12" x14ac:dyDescent="0.25">
      <c r="A619" s="60">
        <v>641610</v>
      </c>
      <c r="B619" t="s">
        <v>2001</v>
      </c>
      <c r="C619" s="44">
        <v>18</v>
      </c>
      <c r="D619" s="45">
        <v>18</v>
      </c>
      <c r="E619" s="44">
        <v>18</v>
      </c>
      <c r="F619" s="45">
        <v>18</v>
      </c>
      <c r="G619" s="44">
        <v>18</v>
      </c>
      <c r="H619" s="45">
        <v>9</v>
      </c>
      <c r="I619" s="52">
        <f t="shared" si="36"/>
        <v>1</v>
      </c>
      <c r="J619" s="53">
        <f t="shared" si="37"/>
        <v>1</v>
      </c>
      <c r="K619" s="53">
        <f t="shared" si="38"/>
        <v>1</v>
      </c>
      <c r="L619" s="59">
        <f t="shared" si="39"/>
        <v>1</v>
      </c>
    </row>
    <row r="620" spans="1:12" x14ac:dyDescent="0.25">
      <c r="A620" s="60">
        <v>641701</v>
      </c>
      <c r="B620" t="s">
        <v>2002</v>
      </c>
      <c r="C620" s="44">
        <v>31</v>
      </c>
      <c r="D620" s="45">
        <v>20</v>
      </c>
      <c r="E620" s="44">
        <v>36</v>
      </c>
      <c r="F620" s="45">
        <v>21</v>
      </c>
      <c r="G620" s="44">
        <v>11</v>
      </c>
      <c r="H620" s="45">
        <v>10.5</v>
      </c>
      <c r="I620" s="52">
        <f t="shared" si="36"/>
        <v>1</v>
      </c>
      <c r="J620" s="53">
        <f t="shared" si="37"/>
        <v>1</v>
      </c>
      <c r="K620" s="53">
        <f t="shared" si="38"/>
        <v>1</v>
      </c>
      <c r="L620" s="59">
        <f t="shared" si="39"/>
        <v>1</v>
      </c>
    </row>
    <row r="621" spans="1:12" x14ac:dyDescent="0.25">
      <c r="A621" s="60">
        <v>650101</v>
      </c>
      <c r="B621" t="s">
        <v>2003</v>
      </c>
      <c r="C621" s="44">
        <v>119</v>
      </c>
      <c r="D621" s="45">
        <v>71</v>
      </c>
      <c r="E621" s="44">
        <v>119</v>
      </c>
      <c r="F621" s="45">
        <v>71</v>
      </c>
      <c r="G621" s="44">
        <v>81.5</v>
      </c>
      <c r="H621" s="45">
        <v>35.5</v>
      </c>
      <c r="I621" s="52">
        <f t="shared" si="36"/>
        <v>1</v>
      </c>
      <c r="J621" s="53">
        <f t="shared" si="37"/>
        <v>1</v>
      </c>
      <c r="K621" s="53">
        <f t="shared" si="38"/>
        <v>1</v>
      </c>
      <c r="L621" s="59">
        <f t="shared" si="39"/>
        <v>1</v>
      </c>
    </row>
    <row r="622" spans="1:12" x14ac:dyDescent="0.25">
      <c r="A622" s="60">
        <v>650301</v>
      </c>
      <c r="B622" t="s">
        <v>18</v>
      </c>
      <c r="C622" s="44">
        <v>54</v>
      </c>
      <c r="D622" s="45">
        <v>19</v>
      </c>
      <c r="E622" s="44">
        <v>54</v>
      </c>
      <c r="F622" s="45">
        <v>19</v>
      </c>
      <c r="G622" s="44">
        <v>45</v>
      </c>
      <c r="H622" s="45">
        <v>44</v>
      </c>
      <c r="I622" s="52">
        <f t="shared" si="36"/>
        <v>1</v>
      </c>
      <c r="J622" s="53">
        <f t="shared" si="37"/>
        <v>1</v>
      </c>
      <c r="K622" s="53">
        <f t="shared" si="38"/>
        <v>1</v>
      </c>
      <c r="L622" s="59">
        <f t="shared" si="39"/>
        <v>1</v>
      </c>
    </row>
    <row r="623" spans="1:12" x14ac:dyDescent="0.25">
      <c r="A623" s="60">
        <v>650501</v>
      </c>
      <c r="B623" t="s">
        <v>2004</v>
      </c>
      <c r="C623" s="44">
        <v>45</v>
      </c>
      <c r="D623" s="45">
        <v>28</v>
      </c>
      <c r="E623" s="44">
        <v>46</v>
      </c>
      <c r="F623" s="45">
        <v>28</v>
      </c>
      <c r="G623" s="44">
        <v>48</v>
      </c>
      <c r="H623" s="45">
        <v>44</v>
      </c>
      <c r="I623" s="52">
        <f t="shared" si="36"/>
        <v>1</v>
      </c>
      <c r="J623" s="53">
        <f t="shared" si="37"/>
        <v>1</v>
      </c>
      <c r="K623" s="53">
        <f t="shared" si="38"/>
        <v>1</v>
      </c>
      <c r="L623" s="59">
        <f t="shared" si="39"/>
        <v>1</v>
      </c>
    </row>
    <row r="624" spans="1:12" x14ac:dyDescent="0.25">
      <c r="A624" s="60">
        <v>650701</v>
      </c>
      <c r="B624" t="s">
        <v>2005</v>
      </c>
      <c r="C624" s="44">
        <v>29</v>
      </c>
      <c r="D624" s="45">
        <v>25</v>
      </c>
      <c r="E624" s="44">
        <v>50</v>
      </c>
      <c r="F624" s="45">
        <v>25</v>
      </c>
      <c r="G624" s="44">
        <v>14.5</v>
      </c>
      <c r="H624" s="45">
        <v>12.5</v>
      </c>
      <c r="I624" s="52">
        <f t="shared" si="36"/>
        <v>1</v>
      </c>
      <c r="J624" s="53">
        <f t="shared" si="37"/>
        <v>1</v>
      </c>
      <c r="K624" s="53">
        <f t="shared" si="38"/>
        <v>1</v>
      </c>
      <c r="L624" s="59">
        <f t="shared" si="39"/>
        <v>1</v>
      </c>
    </row>
    <row r="625" spans="1:12" x14ac:dyDescent="0.25">
      <c r="A625" s="60">
        <v>650801</v>
      </c>
      <c r="B625" t="s">
        <v>2006</v>
      </c>
      <c r="C625" s="44">
        <v>78</v>
      </c>
      <c r="D625" s="45">
        <v>51</v>
      </c>
      <c r="E625" s="44">
        <v>78</v>
      </c>
      <c r="F625" s="45">
        <v>51</v>
      </c>
      <c r="G625" s="44">
        <v>41</v>
      </c>
      <c r="H625" s="45">
        <v>25.5</v>
      </c>
      <c r="I625" s="52">
        <f t="shared" si="36"/>
        <v>1</v>
      </c>
      <c r="J625" s="53">
        <f t="shared" si="37"/>
        <v>1</v>
      </c>
      <c r="K625" s="53">
        <f t="shared" si="38"/>
        <v>1</v>
      </c>
      <c r="L625" s="59">
        <f t="shared" si="39"/>
        <v>1</v>
      </c>
    </row>
    <row r="626" spans="1:12" x14ac:dyDescent="0.25">
      <c r="A626" s="60">
        <v>650901</v>
      </c>
      <c r="B626" t="s">
        <v>333</v>
      </c>
      <c r="C626" s="44">
        <v>75</v>
      </c>
      <c r="D626" s="45">
        <v>54</v>
      </c>
      <c r="E626" s="44">
        <v>75</v>
      </c>
      <c r="F626" s="45">
        <v>53</v>
      </c>
      <c r="G626" s="44">
        <v>37.5</v>
      </c>
      <c r="H626" s="45">
        <v>26.5</v>
      </c>
      <c r="I626" s="52">
        <f t="shared" si="36"/>
        <v>1</v>
      </c>
      <c r="J626" s="53">
        <f t="shared" si="37"/>
        <v>1</v>
      </c>
      <c r="K626" s="53">
        <f t="shared" si="38"/>
        <v>1</v>
      </c>
      <c r="L626" s="59">
        <f t="shared" si="39"/>
        <v>1</v>
      </c>
    </row>
    <row r="627" spans="1:12" hidden="1" x14ac:dyDescent="0.25">
      <c r="A627" s="60">
        <v>650902</v>
      </c>
      <c r="B627" t="s">
        <v>2007</v>
      </c>
      <c r="C627" s="44">
        <v>0</v>
      </c>
      <c r="D627" s="45">
        <v>0</v>
      </c>
      <c r="E627" s="44">
        <v>0</v>
      </c>
      <c r="F627" s="45">
        <v>0</v>
      </c>
      <c r="G627" s="44">
        <v>0</v>
      </c>
      <c r="H627" s="45">
        <v>0</v>
      </c>
      <c r="I627" s="52" t="str">
        <f t="shared" si="36"/>
        <v>N/A</v>
      </c>
      <c r="J627" s="53" t="str">
        <f t="shared" si="37"/>
        <v>N/A</v>
      </c>
      <c r="K627" s="53" t="str">
        <f t="shared" si="38"/>
        <v>N/A</v>
      </c>
      <c r="L627" s="59" t="str">
        <f t="shared" si="39"/>
        <v>N/A</v>
      </c>
    </row>
    <row r="628" spans="1:12" x14ac:dyDescent="0.25">
      <c r="A628" s="60">
        <v>651201</v>
      </c>
      <c r="B628" t="s">
        <v>2008</v>
      </c>
      <c r="C628" s="44">
        <v>52</v>
      </c>
      <c r="D628" s="45">
        <v>35</v>
      </c>
      <c r="E628" s="44">
        <v>52</v>
      </c>
      <c r="F628" s="45">
        <v>35</v>
      </c>
      <c r="G628" s="44">
        <v>34</v>
      </c>
      <c r="H628" s="45">
        <v>17.5</v>
      </c>
      <c r="I628" s="52">
        <f t="shared" si="36"/>
        <v>1</v>
      </c>
      <c r="J628" s="53">
        <f t="shared" si="37"/>
        <v>1</v>
      </c>
      <c r="K628" s="53">
        <f t="shared" si="38"/>
        <v>1</v>
      </c>
      <c r="L628" s="59">
        <f t="shared" si="39"/>
        <v>1</v>
      </c>
    </row>
    <row r="629" spans="1:12" x14ac:dyDescent="0.25">
      <c r="A629" s="60">
        <v>651402</v>
      </c>
      <c r="B629" t="s">
        <v>2009</v>
      </c>
      <c r="C629" s="44">
        <v>50</v>
      </c>
      <c r="D629" s="45">
        <v>50</v>
      </c>
      <c r="E629" s="44">
        <v>52</v>
      </c>
      <c r="F629" s="45">
        <v>50</v>
      </c>
      <c r="G629" s="44">
        <v>41</v>
      </c>
      <c r="H629" s="45">
        <v>25</v>
      </c>
      <c r="I629" s="52">
        <f t="shared" si="36"/>
        <v>1</v>
      </c>
      <c r="J629" s="53">
        <f t="shared" si="37"/>
        <v>1</v>
      </c>
      <c r="K629" s="53">
        <f t="shared" si="38"/>
        <v>1</v>
      </c>
      <c r="L629" s="59">
        <f t="shared" si="39"/>
        <v>1</v>
      </c>
    </row>
    <row r="630" spans="1:12" x14ac:dyDescent="0.25">
      <c r="A630" s="60">
        <v>651501</v>
      </c>
      <c r="B630" t="s">
        <v>2010</v>
      </c>
      <c r="C630" s="44">
        <v>57</v>
      </c>
      <c r="D630" s="45">
        <v>29</v>
      </c>
      <c r="E630" s="44">
        <v>36</v>
      </c>
      <c r="F630" s="45">
        <v>29</v>
      </c>
      <c r="G630" s="44">
        <v>54</v>
      </c>
      <c r="H630" s="45">
        <v>57</v>
      </c>
      <c r="I630" s="52">
        <f t="shared" si="36"/>
        <v>1</v>
      </c>
      <c r="J630" s="53">
        <f t="shared" si="37"/>
        <v>1</v>
      </c>
      <c r="K630" s="53">
        <f t="shared" si="38"/>
        <v>0.94736842105263153</v>
      </c>
      <c r="L630" s="59">
        <f t="shared" si="39"/>
        <v>0.98245614035087714</v>
      </c>
    </row>
    <row r="631" spans="1:12" x14ac:dyDescent="0.25">
      <c r="A631" s="60">
        <v>651503</v>
      </c>
      <c r="B631" t="s">
        <v>2011</v>
      </c>
      <c r="C631" s="44">
        <v>56</v>
      </c>
      <c r="D631" s="45">
        <v>38</v>
      </c>
      <c r="E631" s="44">
        <v>38</v>
      </c>
      <c r="F631" s="45">
        <v>38</v>
      </c>
      <c r="G631" s="44">
        <v>21.5</v>
      </c>
      <c r="H631" s="45">
        <v>19</v>
      </c>
      <c r="I631" s="52">
        <f t="shared" si="36"/>
        <v>1</v>
      </c>
      <c r="J631" s="53">
        <f t="shared" si="37"/>
        <v>1</v>
      </c>
      <c r="K631" s="53">
        <f t="shared" si="38"/>
        <v>1</v>
      </c>
      <c r="L631" s="59">
        <f t="shared" si="39"/>
        <v>1</v>
      </c>
    </row>
    <row r="632" spans="1:12" hidden="1" x14ac:dyDescent="0.25">
      <c r="A632" s="60">
        <v>660101</v>
      </c>
      <c r="B632" t="s">
        <v>2012</v>
      </c>
      <c r="C632" s="44">
        <v>0</v>
      </c>
      <c r="D632" s="45">
        <v>0</v>
      </c>
      <c r="E632" s="44">
        <v>0</v>
      </c>
      <c r="F632" s="45">
        <v>0</v>
      </c>
      <c r="G632" s="44">
        <v>0</v>
      </c>
      <c r="H632" s="45">
        <v>0</v>
      </c>
      <c r="I632" s="52" t="str">
        <f t="shared" si="36"/>
        <v>N/A</v>
      </c>
      <c r="J632" s="53" t="str">
        <f t="shared" si="37"/>
        <v>N/A</v>
      </c>
      <c r="K632" s="53" t="str">
        <f t="shared" si="38"/>
        <v>N/A</v>
      </c>
      <c r="L632" s="59" t="str">
        <f t="shared" si="39"/>
        <v>N/A</v>
      </c>
    </row>
    <row r="633" spans="1:12" x14ac:dyDescent="0.25">
      <c r="A633" s="60">
        <v>660102</v>
      </c>
      <c r="B633" t="s">
        <v>2013</v>
      </c>
      <c r="C633" s="44">
        <v>0</v>
      </c>
      <c r="D633" s="45">
        <v>20</v>
      </c>
      <c r="E633" s="44">
        <v>0</v>
      </c>
      <c r="F633" s="45">
        <v>20</v>
      </c>
      <c r="G633" s="44">
        <v>0</v>
      </c>
      <c r="H633" s="45">
        <v>10</v>
      </c>
      <c r="I633" s="52">
        <f t="shared" si="36"/>
        <v>0</v>
      </c>
      <c r="J633" s="53">
        <f t="shared" si="37"/>
        <v>0</v>
      </c>
      <c r="K633" s="53">
        <f t="shared" si="38"/>
        <v>0</v>
      </c>
      <c r="L633" s="59">
        <f t="shared" si="39"/>
        <v>0</v>
      </c>
    </row>
    <row r="634" spans="1:12" hidden="1" x14ac:dyDescent="0.25">
      <c r="A634" s="60">
        <v>660202</v>
      </c>
      <c r="B634" t="s">
        <v>2014</v>
      </c>
      <c r="C634" s="44">
        <v>0</v>
      </c>
      <c r="D634" s="45">
        <v>0</v>
      </c>
      <c r="E634" s="44">
        <v>0</v>
      </c>
      <c r="F634" s="45">
        <v>0</v>
      </c>
      <c r="G634" s="44">
        <v>0</v>
      </c>
      <c r="H634" s="45">
        <v>0</v>
      </c>
      <c r="I634" s="52" t="str">
        <f t="shared" si="36"/>
        <v>N/A</v>
      </c>
      <c r="J634" s="53" t="str">
        <f t="shared" si="37"/>
        <v>N/A</v>
      </c>
      <c r="K634" s="53" t="str">
        <f t="shared" si="38"/>
        <v>N/A</v>
      </c>
      <c r="L634" s="59" t="str">
        <f t="shared" si="39"/>
        <v>N/A</v>
      </c>
    </row>
    <row r="635" spans="1:12" hidden="1" x14ac:dyDescent="0.25">
      <c r="A635" s="60">
        <v>660203</v>
      </c>
      <c r="B635" t="s">
        <v>683</v>
      </c>
      <c r="C635" s="44">
        <v>0</v>
      </c>
      <c r="D635" s="45">
        <v>0</v>
      </c>
      <c r="E635" s="44">
        <v>0</v>
      </c>
      <c r="F635" s="45">
        <v>0</v>
      </c>
      <c r="G635" s="44">
        <v>0</v>
      </c>
      <c r="H635" s="45">
        <v>0</v>
      </c>
      <c r="I635" s="52" t="str">
        <f t="shared" si="36"/>
        <v>N/A</v>
      </c>
      <c r="J635" s="53" t="str">
        <f t="shared" si="37"/>
        <v>N/A</v>
      </c>
      <c r="K635" s="53" t="str">
        <f t="shared" si="38"/>
        <v>N/A</v>
      </c>
      <c r="L635" s="59" t="str">
        <f t="shared" si="39"/>
        <v>N/A</v>
      </c>
    </row>
    <row r="636" spans="1:12" hidden="1" x14ac:dyDescent="0.25">
      <c r="A636" s="60">
        <v>660301</v>
      </c>
      <c r="B636" t="s">
        <v>2015</v>
      </c>
      <c r="C636" s="44">
        <v>0</v>
      </c>
      <c r="D636" s="45">
        <v>0</v>
      </c>
      <c r="E636" s="44">
        <v>0</v>
      </c>
      <c r="F636" s="45">
        <v>0</v>
      </c>
      <c r="G636" s="44">
        <v>0</v>
      </c>
      <c r="H636" s="45">
        <v>0</v>
      </c>
      <c r="I636" s="52" t="str">
        <f t="shared" si="36"/>
        <v>N/A</v>
      </c>
      <c r="J636" s="53" t="str">
        <f t="shared" si="37"/>
        <v>N/A</v>
      </c>
      <c r="K636" s="53" t="str">
        <f t="shared" si="38"/>
        <v>N/A</v>
      </c>
      <c r="L636" s="59" t="str">
        <f t="shared" si="39"/>
        <v>N/A</v>
      </c>
    </row>
    <row r="637" spans="1:12" x14ac:dyDescent="0.25">
      <c r="A637" s="60">
        <v>660302</v>
      </c>
      <c r="B637" t="s">
        <v>2016</v>
      </c>
      <c r="C637" s="44">
        <v>22</v>
      </c>
      <c r="D637" s="45">
        <v>21</v>
      </c>
      <c r="E637" s="44">
        <v>21</v>
      </c>
      <c r="F637" s="45">
        <v>21</v>
      </c>
      <c r="G637" s="44">
        <v>0</v>
      </c>
      <c r="H637" s="45">
        <v>10.5</v>
      </c>
      <c r="I637" s="52">
        <f t="shared" si="36"/>
        <v>1</v>
      </c>
      <c r="J637" s="53">
        <f t="shared" si="37"/>
        <v>1</v>
      </c>
      <c r="K637" s="53">
        <f t="shared" si="38"/>
        <v>0</v>
      </c>
      <c r="L637" s="59">
        <f t="shared" si="39"/>
        <v>0.66666666666666663</v>
      </c>
    </row>
    <row r="638" spans="1:12" hidden="1" x14ac:dyDescent="0.25">
      <c r="A638" s="60">
        <v>660303</v>
      </c>
      <c r="B638" t="s">
        <v>2017</v>
      </c>
      <c r="C638" s="44">
        <v>0</v>
      </c>
      <c r="D638" s="45">
        <v>0</v>
      </c>
      <c r="E638" s="44">
        <v>0</v>
      </c>
      <c r="F638" s="45">
        <v>0</v>
      </c>
      <c r="G638" s="44">
        <v>0</v>
      </c>
      <c r="H638" s="45">
        <v>0</v>
      </c>
      <c r="I638" s="52" t="str">
        <f t="shared" si="36"/>
        <v>N/A</v>
      </c>
      <c r="J638" s="53" t="str">
        <f t="shared" si="37"/>
        <v>N/A</v>
      </c>
      <c r="K638" s="53" t="str">
        <f t="shared" si="38"/>
        <v>N/A</v>
      </c>
      <c r="L638" s="59" t="str">
        <f t="shared" si="39"/>
        <v>N/A</v>
      </c>
    </row>
    <row r="639" spans="1:12" x14ac:dyDescent="0.25">
      <c r="A639" s="60">
        <v>660401</v>
      </c>
      <c r="B639" t="s">
        <v>2018</v>
      </c>
      <c r="C639" s="44">
        <v>108</v>
      </c>
      <c r="D639" s="45">
        <v>108</v>
      </c>
      <c r="E639" s="44">
        <v>108</v>
      </c>
      <c r="F639" s="45">
        <v>108</v>
      </c>
      <c r="G639" s="44">
        <v>53.5</v>
      </c>
      <c r="H639" s="45">
        <v>54</v>
      </c>
      <c r="I639" s="52">
        <f t="shared" si="36"/>
        <v>1</v>
      </c>
      <c r="J639" s="53">
        <f t="shared" si="37"/>
        <v>1</v>
      </c>
      <c r="K639" s="53">
        <f t="shared" si="38"/>
        <v>0.9907407407407407</v>
      </c>
      <c r="L639" s="59">
        <f t="shared" si="39"/>
        <v>0.99691358024691346</v>
      </c>
    </row>
    <row r="640" spans="1:12" hidden="1" x14ac:dyDescent="0.25">
      <c r="A640" s="60">
        <v>660402</v>
      </c>
      <c r="B640" t="s">
        <v>2019</v>
      </c>
      <c r="C640" s="44">
        <v>0</v>
      </c>
      <c r="D640" s="45">
        <v>0</v>
      </c>
      <c r="E640" s="44">
        <v>0</v>
      </c>
      <c r="F640" s="45">
        <v>0</v>
      </c>
      <c r="G640" s="44">
        <v>0</v>
      </c>
      <c r="H640" s="45">
        <v>0</v>
      </c>
      <c r="I640" s="52" t="str">
        <f t="shared" si="36"/>
        <v>N/A</v>
      </c>
      <c r="J640" s="53" t="str">
        <f t="shared" si="37"/>
        <v>N/A</v>
      </c>
      <c r="K640" s="53" t="str">
        <f t="shared" si="38"/>
        <v>N/A</v>
      </c>
      <c r="L640" s="59" t="str">
        <f t="shared" si="39"/>
        <v>N/A</v>
      </c>
    </row>
    <row r="641" spans="1:12" hidden="1" x14ac:dyDescent="0.25">
      <c r="A641" s="60">
        <v>660403</v>
      </c>
      <c r="B641" t="s">
        <v>2020</v>
      </c>
      <c r="C641" s="44">
        <v>0</v>
      </c>
      <c r="D641" s="45">
        <v>0</v>
      </c>
      <c r="E641" s="44">
        <v>0</v>
      </c>
      <c r="F641" s="45">
        <v>0</v>
      </c>
      <c r="G641" s="44">
        <v>0</v>
      </c>
      <c r="H641" s="45">
        <v>0</v>
      </c>
      <c r="I641" s="52" t="str">
        <f t="shared" si="36"/>
        <v>N/A</v>
      </c>
      <c r="J641" s="53" t="str">
        <f t="shared" si="37"/>
        <v>N/A</v>
      </c>
      <c r="K641" s="53" t="str">
        <f t="shared" si="38"/>
        <v>N/A</v>
      </c>
      <c r="L641" s="59" t="str">
        <f t="shared" si="39"/>
        <v>N/A</v>
      </c>
    </row>
    <row r="642" spans="1:12" hidden="1" x14ac:dyDescent="0.25">
      <c r="A642" s="60">
        <v>660404</v>
      </c>
      <c r="B642" t="s">
        <v>2021</v>
      </c>
      <c r="C642" s="44">
        <v>0</v>
      </c>
      <c r="D642" s="45">
        <v>0</v>
      </c>
      <c r="E642" s="44">
        <v>0</v>
      </c>
      <c r="F642" s="45">
        <v>0</v>
      </c>
      <c r="G642" s="44">
        <v>0</v>
      </c>
      <c r="H642" s="45">
        <v>0</v>
      </c>
      <c r="I642" s="52" t="str">
        <f t="shared" si="36"/>
        <v>N/A</v>
      </c>
      <c r="J642" s="53" t="str">
        <f t="shared" si="37"/>
        <v>N/A</v>
      </c>
      <c r="K642" s="53" t="str">
        <f t="shared" si="38"/>
        <v>N/A</v>
      </c>
      <c r="L642" s="59" t="str">
        <f t="shared" si="39"/>
        <v>N/A</v>
      </c>
    </row>
    <row r="643" spans="1:12" hidden="1" x14ac:dyDescent="0.25">
      <c r="A643" s="60">
        <v>660405</v>
      </c>
      <c r="B643" t="s">
        <v>2022</v>
      </c>
      <c r="C643" s="44">
        <v>0</v>
      </c>
      <c r="D643" s="45">
        <v>0</v>
      </c>
      <c r="E643" s="44">
        <v>0</v>
      </c>
      <c r="F643" s="45">
        <v>0</v>
      </c>
      <c r="G643" s="44">
        <v>0</v>
      </c>
      <c r="H643" s="45">
        <v>0</v>
      </c>
      <c r="I643" s="52" t="str">
        <f t="shared" si="36"/>
        <v>N/A</v>
      </c>
      <c r="J643" s="53" t="str">
        <f t="shared" si="37"/>
        <v>N/A</v>
      </c>
      <c r="K643" s="53" t="str">
        <f t="shared" si="38"/>
        <v>N/A</v>
      </c>
      <c r="L643" s="59" t="str">
        <f t="shared" si="39"/>
        <v>N/A</v>
      </c>
    </row>
    <row r="644" spans="1:12" hidden="1" x14ac:dyDescent="0.25">
      <c r="A644" s="60">
        <v>660406</v>
      </c>
      <c r="B644" t="s">
        <v>2023</v>
      </c>
      <c r="C644" s="44">
        <v>0</v>
      </c>
      <c r="D644" s="45">
        <v>0</v>
      </c>
      <c r="E644" s="44">
        <v>0</v>
      </c>
      <c r="F644" s="45">
        <v>0</v>
      </c>
      <c r="G644" s="44">
        <v>0</v>
      </c>
      <c r="H644" s="45">
        <v>0</v>
      </c>
      <c r="I644" s="52" t="str">
        <f t="shared" si="36"/>
        <v>N/A</v>
      </c>
      <c r="J644" s="53" t="str">
        <f t="shared" si="37"/>
        <v>N/A</v>
      </c>
      <c r="K644" s="53" t="str">
        <f t="shared" si="38"/>
        <v>N/A</v>
      </c>
      <c r="L644" s="59" t="str">
        <f t="shared" si="39"/>
        <v>N/A</v>
      </c>
    </row>
    <row r="645" spans="1:12" x14ac:dyDescent="0.25">
      <c r="A645" s="60">
        <v>660407</v>
      </c>
      <c r="B645" t="s">
        <v>2024</v>
      </c>
      <c r="C645" s="44">
        <v>94</v>
      </c>
      <c r="D645" s="45">
        <v>94</v>
      </c>
      <c r="E645" s="44">
        <v>94</v>
      </c>
      <c r="F645" s="45">
        <v>94</v>
      </c>
      <c r="G645" s="44">
        <v>75</v>
      </c>
      <c r="H645" s="45">
        <v>47</v>
      </c>
      <c r="I645" s="52">
        <f t="shared" ref="I645:I678" si="40">IFERROR(MIN(1,C645/D645),"N/A")</f>
        <v>1</v>
      </c>
      <c r="J645" s="53">
        <f t="shared" ref="J645:J678" si="41">IFERROR(MIN(1,E645/F645),"N/A")</f>
        <v>1</v>
      </c>
      <c r="K645" s="53">
        <f t="shared" si="38"/>
        <v>1</v>
      </c>
      <c r="L645" s="59">
        <f t="shared" si="39"/>
        <v>1</v>
      </c>
    </row>
    <row r="646" spans="1:12" x14ac:dyDescent="0.25">
      <c r="A646" s="60">
        <v>660409</v>
      </c>
      <c r="B646" t="s">
        <v>2025</v>
      </c>
      <c r="C646" s="44">
        <v>38</v>
      </c>
      <c r="D646" s="45">
        <v>38</v>
      </c>
      <c r="E646" s="44">
        <v>36</v>
      </c>
      <c r="F646" s="45">
        <v>38</v>
      </c>
      <c r="G646" s="44">
        <v>18</v>
      </c>
      <c r="H646" s="45">
        <v>19</v>
      </c>
      <c r="I646" s="52">
        <f t="shared" si="40"/>
        <v>1</v>
      </c>
      <c r="J646" s="53">
        <f t="shared" si="41"/>
        <v>0.94736842105263153</v>
      </c>
      <c r="K646" s="53">
        <f t="shared" ref="K646:K678" si="42">IFERROR(MIN(1,G646/H646),"N/A")</f>
        <v>0.94736842105263153</v>
      </c>
      <c r="L646" s="59">
        <f t="shared" ref="L646:L678" si="43">IFERROR(AVERAGEIF(I646:K646,"&lt;&gt;N/A"),"N/A")</f>
        <v>0.96491228070175428</v>
      </c>
    </row>
    <row r="647" spans="1:12" hidden="1" x14ac:dyDescent="0.25">
      <c r="A647" s="60">
        <v>660501</v>
      </c>
      <c r="B647" t="s">
        <v>2026</v>
      </c>
      <c r="C647" s="44">
        <v>0</v>
      </c>
      <c r="D647" s="45">
        <v>0</v>
      </c>
      <c r="E647" s="44">
        <v>0</v>
      </c>
      <c r="F647" s="45">
        <v>0</v>
      </c>
      <c r="G647" s="44">
        <v>0</v>
      </c>
      <c r="H647" s="45">
        <v>0</v>
      </c>
      <c r="I647" s="52" t="str">
        <f t="shared" si="40"/>
        <v>N/A</v>
      </c>
      <c r="J647" s="53" t="str">
        <f t="shared" si="41"/>
        <v>N/A</v>
      </c>
      <c r="K647" s="53" t="str">
        <f t="shared" si="42"/>
        <v>N/A</v>
      </c>
      <c r="L647" s="59" t="str">
        <f t="shared" si="43"/>
        <v>N/A</v>
      </c>
    </row>
    <row r="648" spans="1:12" x14ac:dyDescent="0.25">
      <c r="A648" s="60">
        <v>660701</v>
      </c>
      <c r="B648" t="s">
        <v>2027</v>
      </c>
      <c r="C648" s="44">
        <v>92</v>
      </c>
      <c r="D648" s="45">
        <v>26</v>
      </c>
      <c r="E648" s="44">
        <v>92</v>
      </c>
      <c r="F648" s="45">
        <v>26</v>
      </c>
      <c r="G648" s="44">
        <v>45</v>
      </c>
      <c r="H648" s="45">
        <v>13</v>
      </c>
      <c r="I648" s="52">
        <f t="shared" si="40"/>
        <v>1</v>
      </c>
      <c r="J648" s="53">
        <f t="shared" si="41"/>
        <v>1</v>
      </c>
      <c r="K648" s="53">
        <f t="shared" si="42"/>
        <v>1</v>
      </c>
      <c r="L648" s="59">
        <f t="shared" si="43"/>
        <v>1</v>
      </c>
    </row>
    <row r="649" spans="1:12" hidden="1" x14ac:dyDescent="0.25">
      <c r="A649" s="60">
        <v>660801</v>
      </c>
      <c r="B649" t="s">
        <v>2028</v>
      </c>
      <c r="C649" s="44">
        <v>0</v>
      </c>
      <c r="D649" s="45">
        <v>0</v>
      </c>
      <c r="E649" s="44">
        <v>0</v>
      </c>
      <c r="F649" s="45">
        <v>0</v>
      </c>
      <c r="G649" s="44">
        <v>0</v>
      </c>
      <c r="H649" s="45">
        <v>0</v>
      </c>
      <c r="I649" s="52" t="str">
        <f t="shared" si="40"/>
        <v>N/A</v>
      </c>
      <c r="J649" s="53" t="str">
        <f t="shared" si="41"/>
        <v>N/A</v>
      </c>
      <c r="K649" s="53" t="str">
        <f t="shared" si="42"/>
        <v>N/A</v>
      </c>
      <c r="L649" s="59" t="str">
        <f t="shared" si="43"/>
        <v>N/A</v>
      </c>
    </row>
    <row r="650" spans="1:12" x14ac:dyDescent="0.25">
      <c r="A650" s="60">
        <v>660802</v>
      </c>
      <c r="B650" t="s">
        <v>698</v>
      </c>
      <c r="C650" s="44">
        <v>31</v>
      </c>
      <c r="D650" s="45">
        <v>16</v>
      </c>
      <c r="E650" s="44">
        <v>35</v>
      </c>
      <c r="F650" s="45">
        <v>16</v>
      </c>
      <c r="G650" s="44">
        <v>29</v>
      </c>
      <c r="H650" s="45">
        <v>8</v>
      </c>
      <c r="I650" s="52">
        <f t="shared" si="40"/>
        <v>1</v>
      </c>
      <c r="J650" s="53">
        <f t="shared" si="41"/>
        <v>1</v>
      </c>
      <c r="K650" s="53">
        <f t="shared" si="42"/>
        <v>1</v>
      </c>
      <c r="L650" s="59">
        <f t="shared" si="43"/>
        <v>1</v>
      </c>
    </row>
    <row r="651" spans="1:12" hidden="1" x14ac:dyDescent="0.25">
      <c r="A651" s="60">
        <v>660805</v>
      </c>
      <c r="B651" t="s">
        <v>2029</v>
      </c>
      <c r="C651" s="44">
        <v>0</v>
      </c>
      <c r="D651" s="45">
        <v>0</v>
      </c>
      <c r="E651" s="44">
        <v>0</v>
      </c>
      <c r="F651" s="45">
        <v>0</v>
      </c>
      <c r="G651" s="44">
        <v>0</v>
      </c>
      <c r="H651" s="45">
        <v>0</v>
      </c>
      <c r="I651" s="52" t="str">
        <f t="shared" si="40"/>
        <v>N/A</v>
      </c>
      <c r="J651" s="53" t="str">
        <f t="shared" si="41"/>
        <v>N/A</v>
      </c>
      <c r="K651" s="53" t="str">
        <f t="shared" si="42"/>
        <v>N/A</v>
      </c>
      <c r="L651" s="59" t="str">
        <f t="shared" si="43"/>
        <v>N/A</v>
      </c>
    </row>
    <row r="652" spans="1:12" hidden="1" x14ac:dyDescent="0.25">
      <c r="A652" s="60">
        <v>660809</v>
      </c>
      <c r="B652" t="s">
        <v>2030</v>
      </c>
      <c r="C652" s="44">
        <v>0</v>
      </c>
      <c r="D652" s="45">
        <v>0</v>
      </c>
      <c r="E652" s="44">
        <v>0</v>
      </c>
      <c r="F652" s="45">
        <v>0</v>
      </c>
      <c r="G652" s="44">
        <v>0</v>
      </c>
      <c r="H652" s="45">
        <v>0</v>
      </c>
      <c r="I652" s="52" t="str">
        <f t="shared" si="40"/>
        <v>N/A</v>
      </c>
      <c r="J652" s="53" t="str">
        <f t="shared" si="41"/>
        <v>N/A</v>
      </c>
      <c r="K652" s="53" t="str">
        <f t="shared" si="42"/>
        <v>N/A</v>
      </c>
      <c r="L652" s="59" t="str">
        <f t="shared" si="43"/>
        <v>N/A</v>
      </c>
    </row>
    <row r="653" spans="1:12" x14ac:dyDescent="0.25">
      <c r="A653" s="60">
        <v>660900</v>
      </c>
      <c r="B653" t="s">
        <v>2031</v>
      </c>
      <c r="C653" s="44">
        <v>577</v>
      </c>
      <c r="D653" s="45">
        <v>442</v>
      </c>
      <c r="E653" s="44">
        <v>580</v>
      </c>
      <c r="F653" s="45">
        <v>440</v>
      </c>
      <c r="G653" s="44">
        <v>413</v>
      </c>
      <c r="H653" s="45">
        <v>220</v>
      </c>
      <c r="I653" s="52">
        <f t="shared" si="40"/>
        <v>1</v>
      </c>
      <c r="J653" s="53">
        <f t="shared" si="41"/>
        <v>1</v>
      </c>
      <c r="K653" s="53">
        <f t="shared" si="42"/>
        <v>1</v>
      </c>
      <c r="L653" s="59">
        <f t="shared" si="43"/>
        <v>1</v>
      </c>
    </row>
    <row r="654" spans="1:12" hidden="1" x14ac:dyDescent="0.25">
      <c r="A654" s="60">
        <v>661004</v>
      </c>
      <c r="B654" t="s">
        <v>2032</v>
      </c>
      <c r="C654" s="44">
        <v>0</v>
      </c>
      <c r="D654" s="45">
        <v>0</v>
      </c>
      <c r="E654" s="44">
        <v>0</v>
      </c>
      <c r="F654" s="45">
        <v>0</v>
      </c>
      <c r="G654" s="44">
        <v>0</v>
      </c>
      <c r="H654" s="45">
        <v>0</v>
      </c>
      <c r="I654" s="52" t="str">
        <f t="shared" si="40"/>
        <v>N/A</v>
      </c>
      <c r="J654" s="53" t="str">
        <f t="shared" si="41"/>
        <v>N/A</v>
      </c>
      <c r="K654" s="53" t="str">
        <f t="shared" si="42"/>
        <v>N/A</v>
      </c>
      <c r="L654" s="59" t="str">
        <f t="shared" si="43"/>
        <v>N/A</v>
      </c>
    </row>
    <row r="655" spans="1:12" x14ac:dyDescent="0.25">
      <c r="A655" s="60">
        <v>661100</v>
      </c>
      <c r="B655" t="s">
        <v>2033</v>
      </c>
      <c r="C655" s="44">
        <v>421</v>
      </c>
      <c r="D655" s="45">
        <v>408</v>
      </c>
      <c r="E655" s="44">
        <v>422</v>
      </c>
      <c r="F655" s="45">
        <v>408</v>
      </c>
      <c r="G655" s="44">
        <v>259</v>
      </c>
      <c r="H655" s="45">
        <v>204</v>
      </c>
      <c r="I655" s="52">
        <f t="shared" si="40"/>
        <v>1</v>
      </c>
      <c r="J655" s="53">
        <f t="shared" si="41"/>
        <v>1</v>
      </c>
      <c r="K655" s="53">
        <f t="shared" si="42"/>
        <v>1</v>
      </c>
      <c r="L655" s="59">
        <f t="shared" si="43"/>
        <v>1</v>
      </c>
    </row>
    <row r="656" spans="1:12" hidden="1" x14ac:dyDescent="0.25">
      <c r="A656" s="60">
        <v>661201</v>
      </c>
      <c r="B656" t="s">
        <v>2034</v>
      </c>
      <c r="C656" s="44">
        <v>0</v>
      </c>
      <c r="D656" s="45">
        <v>0</v>
      </c>
      <c r="E656" s="44">
        <v>0</v>
      </c>
      <c r="F656" s="45">
        <v>0</v>
      </c>
      <c r="G656" s="44">
        <v>0</v>
      </c>
      <c r="H656" s="45">
        <v>0</v>
      </c>
      <c r="I656" s="52" t="str">
        <f t="shared" si="40"/>
        <v>N/A</v>
      </c>
      <c r="J656" s="53" t="str">
        <f t="shared" si="41"/>
        <v>N/A</v>
      </c>
      <c r="K656" s="53" t="str">
        <f t="shared" si="42"/>
        <v>N/A</v>
      </c>
      <c r="L656" s="59" t="str">
        <f t="shared" si="43"/>
        <v>N/A</v>
      </c>
    </row>
    <row r="657" spans="1:12" hidden="1" x14ac:dyDescent="0.25">
      <c r="A657" s="60">
        <v>661301</v>
      </c>
      <c r="B657" t="s">
        <v>2035</v>
      </c>
      <c r="C657" s="44">
        <v>0</v>
      </c>
      <c r="D657" s="45">
        <v>0</v>
      </c>
      <c r="E657" s="44">
        <v>0</v>
      </c>
      <c r="F657" s="45">
        <v>0</v>
      </c>
      <c r="G657" s="44">
        <v>0</v>
      </c>
      <c r="H657" s="45">
        <v>0</v>
      </c>
      <c r="I657" s="52" t="str">
        <f t="shared" si="40"/>
        <v>N/A</v>
      </c>
      <c r="J657" s="53" t="str">
        <f t="shared" si="41"/>
        <v>N/A</v>
      </c>
      <c r="K657" s="53" t="str">
        <f t="shared" si="42"/>
        <v>N/A</v>
      </c>
      <c r="L657" s="59" t="str">
        <f t="shared" si="43"/>
        <v>N/A</v>
      </c>
    </row>
    <row r="658" spans="1:12" x14ac:dyDescent="0.25">
      <c r="A658" s="60">
        <v>661401</v>
      </c>
      <c r="B658" t="s">
        <v>2036</v>
      </c>
      <c r="C658" s="44">
        <v>277</v>
      </c>
      <c r="D658" s="45">
        <v>277</v>
      </c>
      <c r="E658" s="44">
        <v>277</v>
      </c>
      <c r="F658" s="45">
        <v>277</v>
      </c>
      <c r="G658" s="44">
        <v>148.5</v>
      </c>
      <c r="H658" s="45">
        <v>138.5</v>
      </c>
      <c r="I658" s="52">
        <f t="shared" si="40"/>
        <v>1</v>
      </c>
      <c r="J658" s="53">
        <f t="shared" si="41"/>
        <v>1</v>
      </c>
      <c r="K658" s="53">
        <f t="shared" si="42"/>
        <v>1</v>
      </c>
      <c r="L658" s="59">
        <f t="shared" si="43"/>
        <v>1</v>
      </c>
    </row>
    <row r="659" spans="1:12" hidden="1" x14ac:dyDescent="0.25">
      <c r="A659" s="60">
        <v>661402</v>
      </c>
      <c r="B659" t="s">
        <v>705</v>
      </c>
      <c r="C659" s="44">
        <v>0</v>
      </c>
      <c r="D659" s="45">
        <v>0</v>
      </c>
      <c r="E659" s="44">
        <v>0</v>
      </c>
      <c r="F659" s="45">
        <v>0</v>
      </c>
      <c r="G659" s="44">
        <v>0</v>
      </c>
      <c r="H659" s="45">
        <v>0</v>
      </c>
      <c r="I659" s="52" t="str">
        <f t="shared" si="40"/>
        <v>N/A</v>
      </c>
      <c r="J659" s="53" t="str">
        <f t="shared" si="41"/>
        <v>N/A</v>
      </c>
      <c r="K659" s="53" t="str">
        <f t="shared" si="42"/>
        <v>N/A</v>
      </c>
      <c r="L659" s="59" t="str">
        <f t="shared" si="43"/>
        <v>N/A</v>
      </c>
    </row>
    <row r="660" spans="1:12" x14ac:dyDescent="0.25">
      <c r="A660" s="60">
        <v>661500</v>
      </c>
      <c r="B660" t="s">
        <v>2037</v>
      </c>
      <c r="C660" s="44">
        <v>154</v>
      </c>
      <c r="D660" s="45">
        <v>152</v>
      </c>
      <c r="E660" s="44">
        <v>154</v>
      </c>
      <c r="F660" s="45">
        <v>152</v>
      </c>
      <c r="G660" s="44">
        <v>154.5</v>
      </c>
      <c r="H660" s="45">
        <v>118</v>
      </c>
      <c r="I660" s="52">
        <f t="shared" si="40"/>
        <v>1</v>
      </c>
      <c r="J660" s="53">
        <f t="shared" si="41"/>
        <v>1</v>
      </c>
      <c r="K660" s="53">
        <f t="shared" si="42"/>
        <v>1</v>
      </c>
      <c r="L660" s="59">
        <f t="shared" si="43"/>
        <v>1</v>
      </c>
    </row>
    <row r="661" spans="1:12" hidden="1" x14ac:dyDescent="0.25">
      <c r="A661" s="60">
        <v>661601</v>
      </c>
      <c r="B661" t="s">
        <v>2038</v>
      </c>
      <c r="C661" s="44">
        <v>0</v>
      </c>
      <c r="D661" s="45">
        <v>0</v>
      </c>
      <c r="E661" s="44">
        <v>0</v>
      </c>
      <c r="F661" s="45">
        <v>0</v>
      </c>
      <c r="G661" s="44">
        <v>0</v>
      </c>
      <c r="H661" s="45">
        <v>0</v>
      </c>
      <c r="I661" s="52" t="str">
        <f t="shared" si="40"/>
        <v>N/A</v>
      </c>
      <c r="J661" s="53" t="str">
        <f t="shared" si="41"/>
        <v>N/A</v>
      </c>
      <c r="K661" s="53" t="str">
        <f t="shared" si="42"/>
        <v>N/A</v>
      </c>
      <c r="L661" s="59" t="str">
        <f t="shared" si="43"/>
        <v>N/A</v>
      </c>
    </row>
    <row r="662" spans="1:12" hidden="1" x14ac:dyDescent="0.25">
      <c r="A662" s="60">
        <v>661800</v>
      </c>
      <c r="B662" t="s">
        <v>2039</v>
      </c>
      <c r="C662" s="44">
        <v>0</v>
      </c>
      <c r="D662" s="45">
        <v>0</v>
      </c>
      <c r="E662" s="44">
        <v>0</v>
      </c>
      <c r="F662" s="45">
        <v>0</v>
      </c>
      <c r="G662" s="44">
        <v>0</v>
      </c>
      <c r="H662" s="45">
        <v>0</v>
      </c>
      <c r="I662" s="52" t="str">
        <f t="shared" si="40"/>
        <v>N/A</v>
      </c>
      <c r="J662" s="53" t="str">
        <f t="shared" si="41"/>
        <v>N/A</v>
      </c>
      <c r="K662" s="53" t="str">
        <f t="shared" si="42"/>
        <v>N/A</v>
      </c>
      <c r="L662" s="59" t="str">
        <f t="shared" si="43"/>
        <v>N/A</v>
      </c>
    </row>
    <row r="663" spans="1:12" hidden="1" x14ac:dyDescent="0.25">
      <c r="A663" s="60">
        <v>661901</v>
      </c>
      <c r="B663" t="s">
        <v>2040</v>
      </c>
      <c r="C663" s="44">
        <v>0</v>
      </c>
      <c r="D663" s="45">
        <v>0</v>
      </c>
      <c r="E663" s="44">
        <v>0</v>
      </c>
      <c r="F663" s="45">
        <v>0</v>
      </c>
      <c r="G663" s="44">
        <v>0</v>
      </c>
      <c r="H663" s="45">
        <v>0</v>
      </c>
      <c r="I663" s="52" t="str">
        <f t="shared" si="40"/>
        <v>N/A</v>
      </c>
      <c r="J663" s="53" t="str">
        <f t="shared" si="41"/>
        <v>N/A</v>
      </c>
      <c r="K663" s="53" t="str">
        <f t="shared" si="42"/>
        <v>N/A</v>
      </c>
      <c r="L663" s="59" t="str">
        <f t="shared" si="43"/>
        <v>N/A</v>
      </c>
    </row>
    <row r="664" spans="1:12" hidden="1" x14ac:dyDescent="0.25">
      <c r="A664" s="60">
        <v>661904</v>
      </c>
      <c r="B664" t="s">
        <v>2041</v>
      </c>
      <c r="C664" s="44">
        <v>0</v>
      </c>
      <c r="D664" s="45">
        <v>0</v>
      </c>
      <c r="E664" s="44">
        <v>0</v>
      </c>
      <c r="F664" s="45">
        <v>0</v>
      </c>
      <c r="G664" s="44">
        <v>0</v>
      </c>
      <c r="H664" s="45">
        <v>0</v>
      </c>
      <c r="I664" s="52" t="str">
        <f t="shared" si="40"/>
        <v>N/A</v>
      </c>
      <c r="J664" s="53" t="str">
        <f t="shared" si="41"/>
        <v>N/A</v>
      </c>
      <c r="K664" s="53" t="str">
        <f t="shared" si="42"/>
        <v>N/A</v>
      </c>
      <c r="L664" s="59" t="str">
        <f t="shared" si="43"/>
        <v>N/A</v>
      </c>
    </row>
    <row r="665" spans="1:12" hidden="1" x14ac:dyDescent="0.25">
      <c r="A665" s="60">
        <v>661905</v>
      </c>
      <c r="B665" t="s">
        <v>709</v>
      </c>
      <c r="C665" s="44">
        <v>0</v>
      </c>
      <c r="D665" s="45">
        <v>0</v>
      </c>
      <c r="E665" s="44">
        <v>0</v>
      </c>
      <c r="F665" s="45">
        <v>0</v>
      </c>
      <c r="G665" s="44">
        <v>0</v>
      </c>
      <c r="H665" s="45">
        <v>0</v>
      </c>
      <c r="I665" s="52" t="str">
        <f t="shared" si="40"/>
        <v>N/A</v>
      </c>
      <c r="J665" s="53" t="str">
        <f t="shared" si="41"/>
        <v>N/A</v>
      </c>
      <c r="K665" s="53" t="str">
        <f t="shared" si="42"/>
        <v>N/A</v>
      </c>
      <c r="L665" s="59" t="str">
        <f t="shared" si="43"/>
        <v>N/A</v>
      </c>
    </row>
    <row r="666" spans="1:12" hidden="1" x14ac:dyDescent="0.25">
      <c r="A666" s="60">
        <v>662001</v>
      </c>
      <c r="B666" t="s">
        <v>2042</v>
      </c>
      <c r="C666" s="44">
        <v>0</v>
      </c>
      <c r="D666" s="45">
        <v>0</v>
      </c>
      <c r="E666" s="44">
        <v>0</v>
      </c>
      <c r="F666" s="45">
        <v>0</v>
      </c>
      <c r="G666" s="44">
        <v>0</v>
      </c>
      <c r="H666" s="45">
        <v>0</v>
      </c>
      <c r="I666" s="52" t="str">
        <f t="shared" si="40"/>
        <v>N/A</v>
      </c>
      <c r="J666" s="53" t="str">
        <f t="shared" si="41"/>
        <v>N/A</v>
      </c>
      <c r="K666" s="53" t="str">
        <f t="shared" si="42"/>
        <v>N/A</v>
      </c>
      <c r="L666" s="59" t="str">
        <f t="shared" si="43"/>
        <v>N/A</v>
      </c>
    </row>
    <row r="667" spans="1:12" hidden="1" x14ac:dyDescent="0.25">
      <c r="A667" s="60">
        <v>662101</v>
      </c>
      <c r="B667" t="s">
        <v>2043</v>
      </c>
      <c r="C667" s="44">
        <v>0</v>
      </c>
      <c r="D667" s="45">
        <v>0</v>
      </c>
      <c r="E667" s="44">
        <v>0</v>
      </c>
      <c r="F667" s="45">
        <v>0</v>
      </c>
      <c r="G667" s="44">
        <v>0</v>
      </c>
      <c r="H667" s="45">
        <v>0</v>
      </c>
      <c r="I667" s="52" t="str">
        <f t="shared" si="40"/>
        <v>N/A</v>
      </c>
      <c r="J667" s="53" t="str">
        <f t="shared" si="41"/>
        <v>N/A</v>
      </c>
      <c r="K667" s="53" t="str">
        <f t="shared" si="42"/>
        <v>N/A</v>
      </c>
      <c r="L667" s="59" t="str">
        <f t="shared" si="43"/>
        <v>N/A</v>
      </c>
    </row>
    <row r="668" spans="1:12" x14ac:dyDescent="0.25">
      <c r="A668" s="60">
        <v>662200</v>
      </c>
      <c r="B668" t="s">
        <v>2044</v>
      </c>
      <c r="C668" s="44">
        <v>313</v>
      </c>
      <c r="D668" s="45">
        <v>316</v>
      </c>
      <c r="E668" s="44">
        <v>343</v>
      </c>
      <c r="F668" s="45">
        <v>316</v>
      </c>
      <c r="G668" s="44">
        <v>142.5</v>
      </c>
      <c r="H668" s="45">
        <v>158</v>
      </c>
      <c r="I668" s="52">
        <f t="shared" si="40"/>
        <v>0.990506329113924</v>
      </c>
      <c r="J668" s="53">
        <f t="shared" si="41"/>
        <v>1</v>
      </c>
      <c r="K668" s="53">
        <f t="shared" si="42"/>
        <v>0.90189873417721522</v>
      </c>
      <c r="L668" s="59">
        <f t="shared" si="43"/>
        <v>0.96413502109704641</v>
      </c>
    </row>
    <row r="669" spans="1:12" x14ac:dyDescent="0.25">
      <c r="A669" s="60">
        <v>662300</v>
      </c>
      <c r="B669" t="s">
        <v>2045</v>
      </c>
      <c r="C669" s="44">
        <v>1735</v>
      </c>
      <c r="D669" s="45">
        <v>1581</v>
      </c>
      <c r="E669" s="44">
        <v>1406</v>
      </c>
      <c r="F669" s="45">
        <v>1581</v>
      </c>
      <c r="G669" s="44">
        <v>456</v>
      </c>
      <c r="H669" s="45">
        <v>790.5</v>
      </c>
      <c r="I669" s="52">
        <f t="shared" si="40"/>
        <v>1</v>
      </c>
      <c r="J669" s="53">
        <f t="shared" si="41"/>
        <v>0.88931056293485133</v>
      </c>
      <c r="K669" s="53">
        <f t="shared" si="42"/>
        <v>0.57685009487666039</v>
      </c>
      <c r="L669" s="59">
        <f t="shared" si="43"/>
        <v>0.82205355260383717</v>
      </c>
    </row>
    <row r="670" spans="1:12" x14ac:dyDescent="0.25">
      <c r="A670" s="60">
        <v>662401</v>
      </c>
      <c r="B670" t="s">
        <v>2046</v>
      </c>
      <c r="C670" s="44">
        <v>36</v>
      </c>
      <c r="D670" s="45">
        <v>71</v>
      </c>
      <c r="E670" s="44">
        <v>36</v>
      </c>
      <c r="F670" s="45">
        <v>71</v>
      </c>
      <c r="G670" s="44">
        <v>35</v>
      </c>
      <c r="H670" s="45">
        <v>35.5</v>
      </c>
      <c r="I670" s="52">
        <f t="shared" si="40"/>
        <v>0.50704225352112675</v>
      </c>
      <c r="J670" s="53">
        <f t="shared" si="41"/>
        <v>0.50704225352112675</v>
      </c>
      <c r="K670" s="53">
        <f t="shared" si="42"/>
        <v>0.9859154929577465</v>
      </c>
      <c r="L670" s="59">
        <f t="shared" si="43"/>
        <v>0.66666666666666663</v>
      </c>
    </row>
    <row r="671" spans="1:12" hidden="1" x14ac:dyDescent="0.25">
      <c r="A671" s="60">
        <v>662402</v>
      </c>
      <c r="B671" t="s">
        <v>2047</v>
      </c>
      <c r="C671" s="44">
        <v>0</v>
      </c>
      <c r="D671" s="45">
        <v>0</v>
      </c>
      <c r="E671" s="44">
        <v>0</v>
      </c>
      <c r="F671" s="45">
        <v>0</v>
      </c>
      <c r="G671" s="44">
        <v>0</v>
      </c>
      <c r="H671" s="45">
        <v>0</v>
      </c>
      <c r="I671" s="52" t="str">
        <f t="shared" si="40"/>
        <v>N/A</v>
      </c>
      <c r="J671" s="53" t="str">
        <f t="shared" si="41"/>
        <v>N/A</v>
      </c>
      <c r="K671" s="53" t="str">
        <f t="shared" si="42"/>
        <v>N/A</v>
      </c>
      <c r="L671" s="59" t="str">
        <f t="shared" si="43"/>
        <v>N/A</v>
      </c>
    </row>
    <row r="672" spans="1:12" hidden="1" x14ac:dyDescent="0.25">
      <c r="A672" s="60">
        <v>670201</v>
      </c>
      <c r="B672" t="s">
        <v>2048</v>
      </c>
      <c r="C672" s="44">
        <v>0</v>
      </c>
      <c r="D672" s="45">
        <v>0</v>
      </c>
      <c r="E672" s="44">
        <v>0</v>
      </c>
      <c r="F672" s="45">
        <v>0</v>
      </c>
      <c r="G672" s="44">
        <v>0</v>
      </c>
      <c r="H672" s="45">
        <v>0</v>
      </c>
      <c r="I672" s="52" t="str">
        <f t="shared" si="40"/>
        <v>N/A</v>
      </c>
      <c r="J672" s="53" t="str">
        <f t="shared" si="41"/>
        <v>N/A</v>
      </c>
      <c r="K672" s="53" t="str">
        <f t="shared" si="42"/>
        <v>N/A</v>
      </c>
      <c r="L672" s="59" t="str">
        <f t="shared" si="43"/>
        <v>N/A</v>
      </c>
    </row>
    <row r="673" spans="1:12" hidden="1" x14ac:dyDescent="0.25">
      <c r="A673" s="60">
        <v>670401</v>
      </c>
      <c r="B673" t="s">
        <v>2049</v>
      </c>
      <c r="C673" s="44">
        <v>0</v>
      </c>
      <c r="D673" s="45">
        <v>0</v>
      </c>
      <c r="E673" s="44">
        <v>0</v>
      </c>
      <c r="F673" s="45">
        <v>0</v>
      </c>
      <c r="G673" s="44">
        <v>0</v>
      </c>
      <c r="H673" s="45">
        <v>0</v>
      </c>
      <c r="I673" s="52" t="str">
        <f t="shared" si="40"/>
        <v>N/A</v>
      </c>
      <c r="J673" s="53" t="str">
        <f t="shared" si="41"/>
        <v>N/A</v>
      </c>
      <c r="K673" s="53" t="str">
        <f t="shared" si="42"/>
        <v>N/A</v>
      </c>
      <c r="L673" s="59" t="str">
        <f t="shared" si="43"/>
        <v>N/A</v>
      </c>
    </row>
    <row r="674" spans="1:12" hidden="1" x14ac:dyDescent="0.25">
      <c r="A674" s="60">
        <v>671002</v>
      </c>
      <c r="B674" t="s">
        <v>2050</v>
      </c>
      <c r="C674" s="44">
        <v>0</v>
      </c>
      <c r="D674" s="45">
        <v>0</v>
      </c>
      <c r="E674" s="44">
        <v>0</v>
      </c>
      <c r="F674" s="45">
        <v>0</v>
      </c>
      <c r="G674" s="44">
        <v>0</v>
      </c>
      <c r="H674" s="45">
        <v>0</v>
      </c>
      <c r="I674" s="52" t="str">
        <f t="shared" si="40"/>
        <v>N/A</v>
      </c>
      <c r="J674" s="53" t="str">
        <f t="shared" si="41"/>
        <v>N/A</v>
      </c>
      <c r="K674" s="53" t="str">
        <f t="shared" si="42"/>
        <v>N/A</v>
      </c>
      <c r="L674" s="59" t="str">
        <f t="shared" si="43"/>
        <v>N/A</v>
      </c>
    </row>
    <row r="675" spans="1:12" x14ac:dyDescent="0.25">
      <c r="A675" s="60">
        <v>671201</v>
      </c>
      <c r="B675" t="s">
        <v>2051</v>
      </c>
      <c r="C675" s="44">
        <v>44</v>
      </c>
      <c r="D675" s="45">
        <v>23</v>
      </c>
      <c r="E675" s="44">
        <v>36</v>
      </c>
      <c r="F675" s="45">
        <v>24</v>
      </c>
      <c r="G675" s="44">
        <v>16.5</v>
      </c>
      <c r="H675" s="45">
        <v>12</v>
      </c>
      <c r="I675" s="52">
        <f t="shared" si="40"/>
        <v>1</v>
      </c>
      <c r="J675" s="53">
        <f t="shared" si="41"/>
        <v>1</v>
      </c>
      <c r="K675" s="53">
        <f t="shared" si="42"/>
        <v>1</v>
      </c>
      <c r="L675" s="59">
        <f t="shared" si="43"/>
        <v>1</v>
      </c>
    </row>
    <row r="676" spans="1:12" x14ac:dyDescent="0.25">
      <c r="A676" s="60">
        <v>671501</v>
      </c>
      <c r="B676" t="s">
        <v>2052</v>
      </c>
      <c r="C676" s="44">
        <v>36</v>
      </c>
      <c r="D676" s="45">
        <v>16</v>
      </c>
      <c r="E676" s="44">
        <v>36</v>
      </c>
      <c r="F676" s="45">
        <v>17</v>
      </c>
      <c r="G676" s="44">
        <v>13.5</v>
      </c>
      <c r="H676" s="45">
        <v>8.5</v>
      </c>
      <c r="I676" s="52">
        <f t="shared" si="40"/>
        <v>1</v>
      </c>
      <c r="J676" s="53">
        <f t="shared" si="41"/>
        <v>1</v>
      </c>
      <c r="K676" s="53">
        <f t="shared" si="42"/>
        <v>1</v>
      </c>
      <c r="L676" s="59">
        <f t="shared" si="43"/>
        <v>1</v>
      </c>
    </row>
    <row r="677" spans="1:12" x14ac:dyDescent="0.25">
      <c r="A677" s="60">
        <v>680601</v>
      </c>
      <c r="B677" t="s">
        <v>2053</v>
      </c>
      <c r="C677" s="44">
        <v>90</v>
      </c>
      <c r="D677" s="45">
        <v>63</v>
      </c>
      <c r="E677" s="44">
        <v>90</v>
      </c>
      <c r="F677" s="45">
        <v>63</v>
      </c>
      <c r="G677" s="44">
        <v>64</v>
      </c>
      <c r="H677" s="45">
        <v>31.5</v>
      </c>
      <c r="I677" s="52">
        <f t="shared" si="40"/>
        <v>1</v>
      </c>
      <c r="J677" s="53">
        <f t="shared" si="41"/>
        <v>1</v>
      </c>
      <c r="K677" s="53">
        <f t="shared" si="42"/>
        <v>1</v>
      </c>
      <c r="L677" s="59">
        <f t="shared" si="43"/>
        <v>1</v>
      </c>
    </row>
    <row r="678" spans="1:12" x14ac:dyDescent="0.25">
      <c r="A678" s="60">
        <v>680801</v>
      </c>
      <c r="B678" t="s">
        <v>2054</v>
      </c>
      <c r="C678" s="44">
        <v>40</v>
      </c>
      <c r="D678" s="45">
        <v>40</v>
      </c>
      <c r="E678" s="44">
        <v>40</v>
      </c>
      <c r="F678" s="45">
        <v>40</v>
      </c>
      <c r="G678" s="44">
        <v>17.5</v>
      </c>
      <c r="H678" s="45">
        <v>20</v>
      </c>
      <c r="I678" s="52">
        <f t="shared" si="40"/>
        <v>1</v>
      </c>
      <c r="J678" s="53">
        <f t="shared" si="41"/>
        <v>1</v>
      </c>
      <c r="K678" s="53">
        <f t="shared" si="42"/>
        <v>0.875</v>
      </c>
      <c r="L678" s="59">
        <f t="shared" si="43"/>
        <v>0.95833333333333337</v>
      </c>
    </row>
  </sheetData>
  <autoFilter ref="A4:L678" xr:uid="{9D3A8370-F5E1-490D-9D42-89D6D3C2E606}">
    <filterColumn colId="11">
      <filters>
        <filter val="0%"/>
        <filter val="100%"/>
        <filter val="59%"/>
        <filter val="60%"/>
        <filter val="67%"/>
        <filter val="69%"/>
        <filter val="72%"/>
        <filter val="76%"/>
        <filter val="78%"/>
        <filter val="80%"/>
        <filter val="81%"/>
        <filter val="82%"/>
        <filter val="84%"/>
        <filter val="85%"/>
        <filter val="86%"/>
        <filter val="87%"/>
        <filter val="88%"/>
        <filter val="89%"/>
        <filter val="90%"/>
        <filter val="91%"/>
        <filter val="92%"/>
        <filter val="93%"/>
        <filter val="94%"/>
        <filter val="95%"/>
        <filter val="96%"/>
        <filter val="97%"/>
        <filter val="98%"/>
        <filter val="99%"/>
      </filters>
    </filterColumn>
  </autoFilter>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075A66-591D-4CDD-BDE2-4B7D77F66EB5}">
  <dimension ref="A1:L681"/>
  <sheetViews>
    <sheetView workbookViewId="0">
      <pane xSplit="2" ySplit="1" topLeftCell="C2" activePane="bottomRight" state="frozen"/>
      <selection pane="topRight" activeCell="C1" sqref="C1"/>
      <selection pane="bottomLeft" activeCell="A2" sqref="A2"/>
      <selection pane="bottomRight" activeCell="L2" sqref="L2"/>
    </sheetView>
  </sheetViews>
  <sheetFormatPr defaultRowHeight="15" x14ac:dyDescent="0.25"/>
  <cols>
    <col min="2" max="2" width="19.42578125" bestFit="1" customWidth="1"/>
    <col min="3" max="3" width="4.140625" bestFit="1" customWidth="1"/>
    <col min="4" max="4" width="4.28515625" bestFit="1" customWidth="1"/>
    <col min="6" max="6" width="9.5703125" bestFit="1" customWidth="1"/>
    <col min="7" max="9" width="11.7109375" bestFit="1" customWidth="1"/>
    <col min="10" max="11" width="11.140625" bestFit="1" customWidth="1"/>
    <col min="254" max="254" width="19.42578125" bestFit="1" customWidth="1"/>
    <col min="255" max="255" width="4.140625" bestFit="1" customWidth="1"/>
    <col min="256" max="256" width="4.28515625" bestFit="1" customWidth="1"/>
    <col min="258" max="258" width="9.5703125" bestFit="1" customWidth="1"/>
    <col min="259" max="261" width="11.7109375" bestFit="1" customWidth="1"/>
    <col min="510" max="510" width="19.42578125" bestFit="1" customWidth="1"/>
    <col min="511" max="511" width="4.140625" bestFit="1" customWidth="1"/>
    <col min="512" max="512" width="4.28515625" bestFit="1" customWidth="1"/>
    <col min="514" max="514" width="9.5703125" bestFit="1" customWidth="1"/>
    <col min="515" max="517" width="11.7109375" bestFit="1" customWidth="1"/>
    <col min="766" max="766" width="19.42578125" bestFit="1" customWidth="1"/>
    <col min="767" max="767" width="4.140625" bestFit="1" customWidth="1"/>
    <col min="768" max="768" width="4.28515625" bestFit="1" customWidth="1"/>
    <col min="770" max="770" width="9.5703125" bestFit="1" customWidth="1"/>
    <col min="771" max="773" width="11.7109375" bestFit="1" customWidth="1"/>
    <col min="1022" max="1022" width="19.42578125" bestFit="1" customWidth="1"/>
    <col min="1023" max="1023" width="4.140625" bestFit="1" customWidth="1"/>
    <col min="1024" max="1024" width="4.28515625" bestFit="1" customWidth="1"/>
    <col min="1026" max="1026" width="9.5703125" bestFit="1" customWidth="1"/>
    <col min="1027" max="1029" width="11.7109375" bestFit="1" customWidth="1"/>
    <col min="1278" max="1278" width="19.42578125" bestFit="1" customWidth="1"/>
    <col min="1279" max="1279" width="4.140625" bestFit="1" customWidth="1"/>
    <col min="1280" max="1280" width="4.28515625" bestFit="1" customWidth="1"/>
    <col min="1282" max="1282" width="9.5703125" bestFit="1" customWidth="1"/>
    <col min="1283" max="1285" width="11.7109375" bestFit="1" customWidth="1"/>
    <col min="1534" max="1534" width="19.42578125" bestFit="1" customWidth="1"/>
    <col min="1535" max="1535" width="4.140625" bestFit="1" customWidth="1"/>
    <col min="1536" max="1536" width="4.28515625" bestFit="1" customWidth="1"/>
    <col min="1538" max="1538" width="9.5703125" bestFit="1" customWidth="1"/>
    <col min="1539" max="1541" width="11.7109375" bestFit="1" customWidth="1"/>
    <col min="1790" max="1790" width="19.42578125" bestFit="1" customWidth="1"/>
    <col min="1791" max="1791" width="4.140625" bestFit="1" customWidth="1"/>
    <col min="1792" max="1792" width="4.28515625" bestFit="1" customWidth="1"/>
    <col min="1794" max="1794" width="9.5703125" bestFit="1" customWidth="1"/>
    <col min="1795" max="1797" width="11.7109375" bestFit="1" customWidth="1"/>
    <col min="2046" max="2046" width="19.42578125" bestFit="1" customWidth="1"/>
    <col min="2047" max="2047" width="4.140625" bestFit="1" customWidth="1"/>
    <col min="2048" max="2048" width="4.28515625" bestFit="1" customWidth="1"/>
    <col min="2050" max="2050" width="9.5703125" bestFit="1" customWidth="1"/>
    <col min="2051" max="2053" width="11.7109375" bestFit="1" customWidth="1"/>
    <col min="2302" max="2302" width="19.42578125" bestFit="1" customWidth="1"/>
    <col min="2303" max="2303" width="4.140625" bestFit="1" customWidth="1"/>
    <col min="2304" max="2304" width="4.28515625" bestFit="1" customWidth="1"/>
    <col min="2306" max="2306" width="9.5703125" bestFit="1" customWidth="1"/>
    <col min="2307" max="2309" width="11.7109375" bestFit="1" customWidth="1"/>
    <col min="2558" max="2558" width="19.42578125" bestFit="1" customWidth="1"/>
    <col min="2559" max="2559" width="4.140625" bestFit="1" customWidth="1"/>
    <col min="2560" max="2560" width="4.28515625" bestFit="1" customWidth="1"/>
    <col min="2562" max="2562" width="9.5703125" bestFit="1" customWidth="1"/>
    <col min="2563" max="2565" width="11.7109375" bestFit="1" customWidth="1"/>
    <col min="2814" max="2814" width="19.42578125" bestFit="1" customWidth="1"/>
    <col min="2815" max="2815" width="4.140625" bestFit="1" customWidth="1"/>
    <col min="2816" max="2816" width="4.28515625" bestFit="1" customWidth="1"/>
    <col min="2818" max="2818" width="9.5703125" bestFit="1" customWidth="1"/>
    <col min="2819" max="2821" width="11.7109375" bestFit="1" customWidth="1"/>
    <col min="3070" max="3070" width="19.42578125" bestFit="1" customWidth="1"/>
    <col min="3071" max="3071" width="4.140625" bestFit="1" customWidth="1"/>
    <col min="3072" max="3072" width="4.28515625" bestFit="1" customWidth="1"/>
    <col min="3074" max="3074" width="9.5703125" bestFit="1" customWidth="1"/>
    <col min="3075" max="3077" width="11.7109375" bestFit="1" customWidth="1"/>
    <col min="3326" max="3326" width="19.42578125" bestFit="1" customWidth="1"/>
    <col min="3327" max="3327" width="4.140625" bestFit="1" customWidth="1"/>
    <col min="3328" max="3328" width="4.28515625" bestFit="1" customWidth="1"/>
    <col min="3330" max="3330" width="9.5703125" bestFit="1" customWidth="1"/>
    <col min="3331" max="3333" width="11.7109375" bestFit="1" customWidth="1"/>
    <col min="3582" max="3582" width="19.42578125" bestFit="1" customWidth="1"/>
    <col min="3583" max="3583" width="4.140625" bestFit="1" customWidth="1"/>
    <col min="3584" max="3584" width="4.28515625" bestFit="1" customWidth="1"/>
    <col min="3586" max="3586" width="9.5703125" bestFit="1" customWidth="1"/>
    <col min="3587" max="3589" width="11.7109375" bestFit="1" customWidth="1"/>
    <col min="3838" max="3838" width="19.42578125" bestFit="1" customWidth="1"/>
    <col min="3839" max="3839" width="4.140625" bestFit="1" customWidth="1"/>
    <col min="3840" max="3840" width="4.28515625" bestFit="1" customWidth="1"/>
    <col min="3842" max="3842" width="9.5703125" bestFit="1" customWidth="1"/>
    <col min="3843" max="3845" width="11.7109375" bestFit="1" customWidth="1"/>
    <col min="4094" max="4094" width="19.42578125" bestFit="1" customWidth="1"/>
    <col min="4095" max="4095" width="4.140625" bestFit="1" customWidth="1"/>
    <col min="4096" max="4096" width="4.28515625" bestFit="1" customWidth="1"/>
    <col min="4098" max="4098" width="9.5703125" bestFit="1" customWidth="1"/>
    <col min="4099" max="4101" width="11.7109375" bestFit="1" customWidth="1"/>
    <col min="4350" max="4350" width="19.42578125" bestFit="1" customWidth="1"/>
    <col min="4351" max="4351" width="4.140625" bestFit="1" customWidth="1"/>
    <col min="4352" max="4352" width="4.28515625" bestFit="1" customWidth="1"/>
    <col min="4354" max="4354" width="9.5703125" bestFit="1" customWidth="1"/>
    <col min="4355" max="4357" width="11.7109375" bestFit="1" customWidth="1"/>
    <col min="4606" max="4606" width="19.42578125" bestFit="1" customWidth="1"/>
    <col min="4607" max="4607" width="4.140625" bestFit="1" customWidth="1"/>
    <col min="4608" max="4608" width="4.28515625" bestFit="1" customWidth="1"/>
    <col min="4610" max="4610" width="9.5703125" bestFit="1" customWidth="1"/>
    <col min="4611" max="4613" width="11.7109375" bestFit="1" customWidth="1"/>
    <col min="4862" max="4862" width="19.42578125" bestFit="1" customWidth="1"/>
    <col min="4863" max="4863" width="4.140625" bestFit="1" customWidth="1"/>
    <col min="4864" max="4864" width="4.28515625" bestFit="1" customWidth="1"/>
    <col min="4866" max="4866" width="9.5703125" bestFit="1" customWidth="1"/>
    <col min="4867" max="4869" width="11.7109375" bestFit="1" customWidth="1"/>
    <col min="5118" max="5118" width="19.42578125" bestFit="1" customWidth="1"/>
    <col min="5119" max="5119" width="4.140625" bestFit="1" customWidth="1"/>
    <col min="5120" max="5120" width="4.28515625" bestFit="1" customWidth="1"/>
    <col min="5122" max="5122" width="9.5703125" bestFit="1" customWidth="1"/>
    <col min="5123" max="5125" width="11.7109375" bestFit="1" customWidth="1"/>
    <col min="5374" max="5374" width="19.42578125" bestFit="1" customWidth="1"/>
    <col min="5375" max="5375" width="4.140625" bestFit="1" customWidth="1"/>
    <col min="5376" max="5376" width="4.28515625" bestFit="1" customWidth="1"/>
    <col min="5378" max="5378" width="9.5703125" bestFit="1" customWidth="1"/>
    <col min="5379" max="5381" width="11.7109375" bestFit="1" customWidth="1"/>
    <col min="5630" max="5630" width="19.42578125" bestFit="1" customWidth="1"/>
    <col min="5631" max="5631" width="4.140625" bestFit="1" customWidth="1"/>
    <col min="5632" max="5632" width="4.28515625" bestFit="1" customWidth="1"/>
    <col min="5634" max="5634" width="9.5703125" bestFit="1" customWidth="1"/>
    <col min="5635" max="5637" width="11.7109375" bestFit="1" customWidth="1"/>
    <col min="5886" max="5886" width="19.42578125" bestFit="1" customWidth="1"/>
    <col min="5887" max="5887" width="4.140625" bestFit="1" customWidth="1"/>
    <col min="5888" max="5888" width="4.28515625" bestFit="1" customWidth="1"/>
    <col min="5890" max="5890" width="9.5703125" bestFit="1" customWidth="1"/>
    <col min="5891" max="5893" width="11.7109375" bestFit="1" customWidth="1"/>
    <col min="6142" max="6142" width="19.42578125" bestFit="1" customWidth="1"/>
    <col min="6143" max="6143" width="4.140625" bestFit="1" customWidth="1"/>
    <col min="6144" max="6144" width="4.28515625" bestFit="1" customWidth="1"/>
    <col min="6146" max="6146" width="9.5703125" bestFit="1" customWidth="1"/>
    <col min="6147" max="6149" width="11.7109375" bestFit="1" customWidth="1"/>
    <col min="6398" max="6398" width="19.42578125" bestFit="1" customWidth="1"/>
    <col min="6399" max="6399" width="4.140625" bestFit="1" customWidth="1"/>
    <col min="6400" max="6400" width="4.28515625" bestFit="1" customWidth="1"/>
    <col min="6402" max="6402" width="9.5703125" bestFit="1" customWidth="1"/>
    <col min="6403" max="6405" width="11.7109375" bestFit="1" customWidth="1"/>
    <col min="6654" max="6654" width="19.42578125" bestFit="1" customWidth="1"/>
    <col min="6655" max="6655" width="4.140625" bestFit="1" customWidth="1"/>
    <col min="6656" max="6656" width="4.28515625" bestFit="1" customWidth="1"/>
    <col min="6658" max="6658" width="9.5703125" bestFit="1" customWidth="1"/>
    <col min="6659" max="6661" width="11.7109375" bestFit="1" customWidth="1"/>
    <col min="6910" max="6910" width="19.42578125" bestFit="1" customWidth="1"/>
    <col min="6911" max="6911" width="4.140625" bestFit="1" customWidth="1"/>
    <col min="6912" max="6912" width="4.28515625" bestFit="1" customWidth="1"/>
    <col min="6914" max="6914" width="9.5703125" bestFit="1" customWidth="1"/>
    <col min="6915" max="6917" width="11.7109375" bestFit="1" customWidth="1"/>
    <col min="7166" max="7166" width="19.42578125" bestFit="1" customWidth="1"/>
    <col min="7167" max="7167" width="4.140625" bestFit="1" customWidth="1"/>
    <col min="7168" max="7168" width="4.28515625" bestFit="1" customWidth="1"/>
    <col min="7170" max="7170" width="9.5703125" bestFit="1" customWidth="1"/>
    <col min="7171" max="7173" width="11.7109375" bestFit="1" customWidth="1"/>
    <col min="7422" max="7422" width="19.42578125" bestFit="1" customWidth="1"/>
    <col min="7423" max="7423" width="4.140625" bestFit="1" customWidth="1"/>
    <col min="7424" max="7424" width="4.28515625" bestFit="1" customWidth="1"/>
    <col min="7426" max="7426" width="9.5703125" bestFit="1" customWidth="1"/>
    <col min="7427" max="7429" width="11.7109375" bestFit="1" customWidth="1"/>
    <col min="7678" max="7678" width="19.42578125" bestFit="1" customWidth="1"/>
    <col min="7679" max="7679" width="4.140625" bestFit="1" customWidth="1"/>
    <col min="7680" max="7680" width="4.28515625" bestFit="1" customWidth="1"/>
    <col min="7682" max="7682" width="9.5703125" bestFit="1" customWidth="1"/>
    <col min="7683" max="7685" width="11.7109375" bestFit="1" customWidth="1"/>
    <col min="7934" max="7934" width="19.42578125" bestFit="1" customWidth="1"/>
    <col min="7935" max="7935" width="4.140625" bestFit="1" customWidth="1"/>
    <col min="7936" max="7936" width="4.28515625" bestFit="1" customWidth="1"/>
    <col min="7938" max="7938" width="9.5703125" bestFit="1" customWidth="1"/>
    <col min="7939" max="7941" width="11.7109375" bestFit="1" customWidth="1"/>
    <col min="8190" max="8190" width="19.42578125" bestFit="1" customWidth="1"/>
    <col min="8191" max="8191" width="4.140625" bestFit="1" customWidth="1"/>
    <col min="8192" max="8192" width="4.28515625" bestFit="1" customWidth="1"/>
    <col min="8194" max="8194" width="9.5703125" bestFit="1" customWidth="1"/>
    <col min="8195" max="8197" width="11.7109375" bestFit="1" customWidth="1"/>
    <col min="8446" max="8446" width="19.42578125" bestFit="1" customWidth="1"/>
    <col min="8447" max="8447" width="4.140625" bestFit="1" customWidth="1"/>
    <col min="8448" max="8448" width="4.28515625" bestFit="1" customWidth="1"/>
    <col min="8450" max="8450" width="9.5703125" bestFit="1" customWidth="1"/>
    <col min="8451" max="8453" width="11.7109375" bestFit="1" customWidth="1"/>
    <col min="8702" max="8702" width="19.42578125" bestFit="1" customWidth="1"/>
    <col min="8703" max="8703" width="4.140625" bestFit="1" customWidth="1"/>
    <col min="8704" max="8704" width="4.28515625" bestFit="1" customWidth="1"/>
    <col min="8706" max="8706" width="9.5703125" bestFit="1" customWidth="1"/>
    <col min="8707" max="8709" width="11.7109375" bestFit="1" customWidth="1"/>
    <col min="8958" max="8958" width="19.42578125" bestFit="1" customWidth="1"/>
    <col min="8959" max="8959" width="4.140625" bestFit="1" customWidth="1"/>
    <col min="8960" max="8960" width="4.28515625" bestFit="1" customWidth="1"/>
    <col min="8962" max="8962" width="9.5703125" bestFit="1" customWidth="1"/>
    <col min="8963" max="8965" width="11.7109375" bestFit="1" customWidth="1"/>
    <col min="9214" max="9214" width="19.42578125" bestFit="1" customWidth="1"/>
    <col min="9215" max="9215" width="4.140625" bestFit="1" customWidth="1"/>
    <col min="9216" max="9216" width="4.28515625" bestFit="1" customWidth="1"/>
    <col min="9218" max="9218" width="9.5703125" bestFit="1" customWidth="1"/>
    <col min="9219" max="9221" width="11.7109375" bestFit="1" customWidth="1"/>
    <col min="9470" max="9470" width="19.42578125" bestFit="1" customWidth="1"/>
    <col min="9471" max="9471" width="4.140625" bestFit="1" customWidth="1"/>
    <col min="9472" max="9472" width="4.28515625" bestFit="1" customWidth="1"/>
    <col min="9474" max="9474" width="9.5703125" bestFit="1" customWidth="1"/>
    <col min="9475" max="9477" width="11.7109375" bestFit="1" customWidth="1"/>
    <col min="9726" max="9726" width="19.42578125" bestFit="1" customWidth="1"/>
    <col min="9727" max="9727" width="4.140625" bestFit="1" customWidth="1"/>
    <col min="9728" max="9728" width="4.28515625" bestFit="1" customWidth="1"/>
    <col min="9730" max="9730" width="9.5703125" bestFit="1" customWidth="1"/>
    <col min="9731" max="9733" width="11.7109375" bestFit="1" customWidth="1"/>
    <col min="9982" max="9982" width="19.42578125" bestFit="1" customWidth="1"/>
    <col min="9983" max="9983" width="4.140625" bestFit="1" customWidth="1"/>
    <col min="9984" max="9984" width="4.28515625" bestFit="1" customWidth="1"/>
    <col min="9986" max="9986" width="9.5703125" bestFit="1" customWidth="1"/>
    <col min="9987" max="9989" width="11.7109375" bestFit="1" customWidth="1"/>
    <col min="10238" max="10238" width="19.42578125" bestFit="1" customWidth="1"/>
    <col min="10239" max="10239" width="4.140625" bestFit="1" customWidth="1"/>
    <col min="10240" max="10240" width="4.28515625" bestFit="1" customWidth="1"/>
    <col min="10242" max="10242" width="9.5703125" bestFit="1" customWidth="1"/>
    <col min="10243" max="10245" width="11.7109375" bestFit="1" customWidth="1"/>
    <col min="10494" max="10494" width="19.42578125" bestFit="1" customWidth="1"/>
    <col min="10495" max="10495" width="4.140625" bestFit="1" customWidth="1"/>
    <col min="10496" max="10496" width="4.28515625" bestFit="1" customWidth="1"/>
    <col min="10498" max="10498" width="9.5703125" bestFit="1" customWidth="1"/>
    <col min="10499" max="10501" width="11.7109375" bestFit="1" customWidth="1"/>
    <col min="10750" max="10750" width="19.42578125" bestFit="1" customWidth="1"/>
    <col min="10751" max="10751" width="4.140625" bestFit="1" customWidth="1"/>
    <col min="10752" max="10752" width="4.28515625" bestFit="1" customWidth="1"/>
    <col min="10754" max="10754" width="9.5703125" bestFit="1" customWidth="1"/>
    <col min="10755" max="10757" width="11.7109375" bestFit="1" customWidth="1"/>
    <col min="11006" max="11006" width="19.42578125" bestFit="1" customWidth="1"/>
    <col min="11007" max="11007" width="4.140625" bestFit="1" customWidth="1"/>
    <col min="11008" max="11008" width="4.28515625" bestFit="1" customWidth="1"/>
    <col min="11010" max="11010" width="9.5703125" bestFit="1" customWidth="1"/>
    <col min="11011" max="11013" width="11.7109375" bestFit="1" customWidth="1"/>
    <col min="11262" max="11262" width="19.42578125" bestFit="1" customWidth="1"/>
    <col min="11263" max="11263" width="4.140625" bestFit="1" customWidth="1"/>
    <col min="11264" max="11264" width="4.28515625" bestFit="1" customWidth="1"/>
    <col min="11266" max="11266" width="9.5703125" bestFit="1" customWidth="1"/>
    <col min="11267" max="11269" width="11.7109375" bestFit="1" customWidth="1"/>
    <col min="11518" max="11518" width="19.42578125" bestFit="1" customWidth="1"/>
    <col min="11519" max="11519" width="4.140625" bestFit="1" customWidth="1"/>
    <col min="11520" max="11520" width="4.28515625" bestFit="1" customWidth="1"/>
    <col min="11522" max="11522" width="9.5703125" bestFit="1" customWidth="1"/>
    <col min="11523" max="11525" width="11.7109375" bestFit="1" customWidth="1"/>
    <col min="11774" max="11774" width="19.42578125" bestFit="1" customWidth="1"/>
    <col min="11775" max="11775" width="4.140625" bestFit="1" customWidth="1"/>
    <col min="11776" max="11776" width="4.28515625" bestFit="1" customWidth="1"/>
    <col min="11778" max="11778" width="9.5703125" bestFit="1" customWidth="1"/>
    <col min="11779" max="11781" width="11.7109375" bestFit="1" customWidth="1"/>
    <col min="12030" max="12030" width="19.42578125" bestFit="1" customWidth="1"/>
    <col min="12031" max="12031" width="4.140625" bestFit="1" customWidth="1"/>
    <col min="12032" max="12032" width="4.28515625" bestFit="1" customWidth="1"/>
    <col min="12034" max="12034" width="9.5703125" bestFit="1" customWidth="1"/>
    <col min="12035" max="12037" width="11.7109375" bestFit="1" customWidth="1"/>
    <col min="12286" max="12286" width="19.42578125" bestFit="1" customWidth="1"/>
    <col min="12287" max="12287" width="4.140625" bestFit="1" customWidth="1"/>
    <col min="12288" max="12288" width="4.28515625" bestFit="1" customWidth="1"/>
    <col min="12290" max="12290" width="9.5703125" bestFit="1" customWidth="1"/>
    <col min="12291" max="12293" width="11.7109375" bestFit="1" customWidth="1"/>
    <col min="12542" max="12542" width="19.42578125" bestFit="1" customWidth="1"/>
    <col min="12543" max="12543" width="4.140625" bestFit="1" customWidth="1"/>
    <col min="12544" max="12544" width="4.28515625" bestFit="1" customWidth="1"/>
    <col min="12546" max="12546" width="9.5703125" bestFit="1" customWidth="1"/>
    <col min="12547" max="12549" width="11.7109375" bestFit="1" customWidth="1"/>
    <col min="12798" max="12798" width="19.42578125" bestFit="1" customWidth="1"/>
    <col min="12799" max="12799" width="4.140625" bestFit="1" customWidth="1"/>
    <col min="12800" max="12800" width="4.28515625" bestFit="1" customWidth="1"/>
    <col min="12802" max="12802" width="9.5703125" bestFit="1" customWidth="1"/>
    <col min="12803" max="12805" width="11.7109375" bestFit="1" customWidth="1"/>
    <col min="13054" max="13054" width="19.42578125" bestFit="1" customWidth="1"/>
    <col min="13055" max="13055" width="4.140625" bestFit="1" customWidth="1"/>
    <col min="13056" max="13056" width="4.28515625" bestFit="1" customWidth="1"/>
    <col min="13058" max="13058" width="9.5703125" bestFit="1" customWidth="1"/>
    <col min="13059" max="13061" width="11.7109375" bestFit="1" customWidth="1"/>
    <col min="13310" max="13310" width="19.42578125" bestFit="1" customWidth="1"/>
    <col min="13311" max="13311" width="4.140625" bestFit="1" customWidth="1"/>
    <col min="13312" max="13312" width="4.28515625" bestFit="1" customWidth="1"/>
    <col min="13314" max="13314" width="9.5703125" bestFit="1" customWidth="1"/>
    <col min="13315" max="13317" width="11.7109375" bestFit="1" customWidth="1"/>
    <col min="13566" max="13566" width="19.42578125" bestFit="1" customWidth="1"/>
    <col min="13567" max="13567" width="4.140625" bestFit="1" customWidth="1"/>
    <col min="13568" max="13568" width="4.28515625" bestFit="1" customWidth="1"/>
    <col min="13570" max="13570" width="9.5703125" bestFit="1" customWidth="1"/>
    <col min="13571" max="13573" width="11.7109375" bestFit="1" customWidth="1"/>
    <col min="13822" max="13822" width="19.42578125" bestFit="1" customWidth="1"/>
    <col min="13823" max="13823" width="4.140625" bestFit="1" customWidth="1"/>
    <col min="13824" max="13824" width="4.28515625" bestFit="1" customWidth="1"/>
    <col min="13826" max="13826" width="9.5703125" bestFit="1" customWidth="1"/>
    <col min="13827" max="13829" width="11.7109375" bestFit="1" customWidth="1"/>
    <col min="14078" max="14078" width="19.42578125" bestFit="1" customWidth="1"/>
    <col min="14079" max="14079" width="4.140625" bestFit="1" customWidth="1"/>
    <col min="14080" max="14080" width="4.28515625" bestFit="1" customWidth="1"/>
    <col min="14082" max="14082" width="9.5703125" bestFit="1" customWidth="1"/>
    <col min="14083" max="14085" width="11.7109375" bestFit="1" customWidth="1"/>
    <col min="14334" max="14334" width="19.42578125" bestFit="1" customWidth="1"/>
    <col min="14335" max="14335" width="4.140625" bestFit="1" customWidth="1"/>
    <col min="14336" max="14336" width="4.28515625" bestFit="1" customWidth="1"/>
    <col min="14338" max="14338" width="9.5703125" bestFit="1" customWidth="1"/>
    <col min="14339" max="14341" width="11.7109375" bestFit="1" customWidth="1"/>
    <col min="14590" max="14590" width="19.42578125" bestFit="1" customWidth="1"/>
    <col min="14591" max="14591" width="4.140625" bestFit="1" customWidth="1"/>
    <col min="14592" max="14592" width="4.28515625" bestFit="1" customWidth="1"/>
    <col min="14594" max="14594" width="9.5703125" bestFit="1" customWidth="1"/>
    <col min="14595" max="14597" width="11.7109375" bestFit="1" customWidth="1"/>
    <col min="14846" max="14846" width="19.42578125" bestFit="1" customWidth="1"/>
    <col min="14847" max="14847" width="4.140625" bestFit="1" customWidth="1"/>
    <col min="14848" max="14848" width="4.28515625" bestFit="1" customWidth="1"/>
    <col min="14850" max="14850" width="9.5703125" bestFit="1" customWidth="1"/>
    <col min="14851" max="14853" width="11.7109375" bestFit="1" customWidth="1"/>
    <col min="15102" max="15102" width="19.42578125" bestFit="1" customWidth="1"/>
    <col min="15103" max="15103" width="4.140625" bestFit="1" customWidth="1"/>
    <col min="15104" max="15104" width="4.28515625" bestFit="1" customWidth="1"/>
    <col min="15106" max="15106" width="9.5703125" bestFit="1" customWidth="1"/>
    <col min="15107" max="15109" width="11.7109375" bestFit="1" customWidth="1"/>
    <col min="15358" max="15358" width="19.42578125" bestFit="1" customWidth="1"/>
    <col min="15359" max="15359" width="4.140625" bestFit="1" customWidth="1"/>
    <col min="15360" max="15360" width="4.28515625" bestFit="1" customWidth="1"/>
    <col min="15362" max="15362" width="9.5703125" bestFit="1" customWidth="1"/>
    <col min="15363" max="15365" width="11.7109375" bestFit="1" customWidth="1"/>
    <col min="15614" max="15614" width="19.42578125" bestFit="1" customWidth="1"/>
    <col min="15615" max="15615" width="4.140625" bestFit="1" customWidth="1"/>
    <col min="15616" max="15616" width="4.28515625" bestFit="1" customWidth="1"/>
    <col min="15618" max="15618" width="9.5703125" bestFit="1" customWidth="1"/>
    <col min="15619" max="15621" width="11.7109375" bestFit="1" customWidth="1"/>
    <col min="15870" max="15870" width="19.42578125" bestFit="1" customWidth="1"/>
    <col min="15871" max="15871" width="4.140625" bestFit="1" customWidth="1"/>
    <col min="15872" max="15872" width="4.28515625" bestFit="1" customWidth="1"/>
    <col min="15874" max="15874" width="9.5703125" bestFit="1" customWidth="1"/>
    <col min="15875" max="15877" width="11.7109375" bestFit="1" customWidth="1"/>
    <col min="16126" max="16126" width="19.42578125" bestFit="1" customWidth="1"/>
    <col min="16127" max="16127" width="4.140625" bestFit="1" customWidth="1"/>
    <col min="16128" max="16128" width="4.28515625" bestFit="1" customWidth="1"/>
    <col min="16130" max="16130" width="9.5703125" bestFit="1" customWidth="1"/>
    <col min="16131" max="16133" width="11.7109375" bestFit="1" customWidth="1"/>
  </cols>
  <sheetData>
    <row r="1" spans="1:12" ht="120" x14ac:dyDescent="0.25">
      <c r="A1" s="20" t="s">
        <v>450</v>
      </c>
      <c r="B1" t="s">
        <v>1436</v>
      </c>
      <c r="C1" t="s">
        <v>451</v>
      </c>
      <c r="D1" t="s">
        <v>452</v>
      </c>
      <c r="E1" s="21" t="s">
        <v>1437</v>
      </c>
      <c r="F1" s="21" t="s">
        <v>1438</v>
      </c>
      <c r="G1" s="21" t="s">
        <v>1439</v>
      </c>
      <c r="H1" s="21" t="s">
        <v>1440</v>
      </c>
      <c r="I1" s="21" t="s">
        <v>1441</v>
      </c>
      <c r="J1" s="75" t="s">
        <v>2777</v>
      </c>
      <c r="K1" s="75" t="s">
        <v>2776</v>
      </c>
      <c r="L1" s="76" t="s">
        <v>2774</v>
      </c>
    </row>
    <row r="2" spans="1:12" x14ac:dyDescent="0.25">
      <c r="A2" s="60">
        <v>10100</v>
      </c>
      <c r="B2" t="s">
        <v>105</v>
      </c>
      <c r="C2">
        <v>1</v>
      </c>
      <c r="D2">
        <v>1</v>
      </c>
      <c r="E2" s="23">
        <v>3</v>
      </c>
      <c r="F2" s="22">
        <v>1.925</v>
      </c>
      <c r="G2" s="40">
        <v>2700</v>
      </c>
      <c r="H2" s="40">
        <v>8106.42</v>
      </c>
      <c r="I2" s="40">
        <v>4053.21</v>
      </c>
      <c r="J2" s="23">
        <v>5306481</v>
      </c>
      <c r="K2" s="23">
        <v>0</v>
      </c>
      <c r="L2">
        <f>IF(J2&gt;0,1,0)</f>
        <v>1</v>
      </c>
    </row>
    <row r="3" spans="1:12" x14ac:dyDescent="0.25">
      <c r="A3" s="60">
        <v>10201</v>
      </c>
      <c r="B3" t="s">
        <v>129</v>
      </c>
      <c r="C3">
        <v>1</v>
      </c>
      <c r="D3">
        <v>0</v>
      </c>
      <c r="E3" s="23">
        <v>5</v>
      </c>
      <c r="F3" s="22">
        <v>1.415</v>
      </c>
      <c r="G3" s="40">
        <v>2700</v>
      </c>
      <c r="H3" s="40">
        <v>5843.52</v>
      </c>
      <c r="I3" s="40">
        <v>2921.76</v>
      </c>
      <c r="J3" s="23">
        <v>67761</v>
      </c>
      <c r="K3" s="23">
        <v>0</v>
      </c>
      <c r="L3">
        <f t="shared" ref="L3:L66" si="0">IF(J3-K3&gt;0,1,0)</f>
        <v>1</v>
      </c>
    </row>
    <row r="4" spans="1:12" x14ac:dyDescent="0.25">
      <c r="A4" s="60">
        <v>10306</v>
      </c>
      <c r="B4" t="s">
        <v>453</v>
      </c>
      <c r="C4">
        <v>1</v>
      </c>
      <c r="D4">
        <v>0</v>
      </c>
      <c r="E4" s="23">
        <v>6</v>
      </c>
      <c r="F4" s="22">
        <v>0.193</v>
      </c>
      <c r="G4" s="40">
        <v>2700</v>
      </c>
      <c r="H4" s="40">
        <v>3353.67</v>
      </c>
      <c r="I4" s="40">
        <v>2700</v>
      </c>
      <c r="J4" s="23">
        <v>0</v>
      </c>
      <c r="K4" s="23">
        <v>0</v>
      </c>
      <c r="L4">
        <f t="shared" si="0"/>
        <v>0</v>
      </c>
    </row>
    <row r="5" spans="1:12" x14ac:dyDescent="0.25">
      <c r="A5" s="60">
        <v>10402</v>
      </c>
      <c r="B5" t="s">
        <v>358</v>
      </c>
      <c r="C5">
        <v>1</v>
      </c>
      <c r="D5">
        <v>0</v>
      </c>
      <c r="E5" s="23">
        <v>5</v>
      </c>
      <c r="F5" s="22">
        <v>0.86799999999999999</v>
      </c>
      <c r="G5" s="40">
        <v>2700</v>
      </c>
      <c r="H5" s="40">
        <v>5043.16</v>
      </c>
      <c r="I5" s="40">
        <v>2700</v>
      </c>
      <c r="J5" s="23">
        <v>173163</v>
      </c>
      <c r="K5" s="23">
        <v>0</v>
      </c>
      <c r="L5">
        <f t="shared" si="0"/>
        <v>1</v>
      </c>
    </row>
    <row r="6" spans="1:12" x14ac:dyDescent="0.25">
      <c r="A6" s="60">
        <v>10500</v>
      </c>
      <c r="B6" t="s">
        <v>161</v>
      </c>
      <c r="C6">
        <v>1</v>
      </c>
      <c r="D6">
        <v>0</v>
      </c>
      <c r="E6" s="23">
        <v>3</v>
      </c>
      <c r="F6" s="22">
        <v>1.605</v>
      </c>
      <c r="G6" s="40">
        <v>3544</v>
      </c>
      <c r="H6" s="40">
        <v>7561.25</v>
      </c>
      <c r="I6" s="40">
        <v>3780.62</v>
      </c>
      <c r="J6" s="23">
        <v>929437</v>
      </c>
      <c r="K6" s="23">
        <v>0</v>
      </c>
      <c r="L6">
        <f t="shared" si="0"/>
        <v>1</v>
      </c>
    </row>
    <row r="7" spans="1:12" x14ac:dyDescent="0.25">
      <c r="A7" s="60">
        <v>10601</v>
      </c>
      <c r="B7" t="s">
        <v>454</v>
      </c>
      <c r="C7">
        <v>1</v>
      </c>
      <c r="D7">
        <v>0</v>
      </c>
      <c r="E7" s="23">
        <v>5</v>
      </c>
      <c r="F7" s="22">
        <v>0.38100000000000001</v>
      </c>
      <c r="G7" s="40">
        <v>2700</v>
      </c>
      <c r="H7" s="40">
        <v>3743.96</v>
      </c>
      <c r="I7" s="40">
        <v>2700</v>
      </c>
      <c r="J7" s="23">
        <v>386878</v>
      </c>
      <c r="K7" s="23">
        <v>0</v>
      </c>
      <c r="L7">
        <f t="shared" si="0"/>
        <v>1</v>
      </c>
    </row>
    <row r="8" spans="1:12" x14ac:dyDescent="0.25">
      <c r="A8" s="60">
        <v>10615</v>
      </c>
      <c r="B8" t="s">
        <v>455</v>
      </c>
      <c r="C8">
        <v>1</v>
      </c>
      <c r="D8">
        <v>0</v>
      </c>
      <c r="E8" s="23">
        <v>5</v>
      </c>
      <c r="F8" s="22">
        <v>0.34300000000000003</v>
      </c>
      <c r="G8" s="40">
        <v>2700</v>
      </c>
      <c r="H8" s="40">
        <v>2549.36</v>
      </c>
      <c r="I8" s="40">
        <v>2700</v>
      </c>
      <c r="J8" s="23">
        <v>0</v>
      </c>
      <c r="K8" s="23">
        <v>0</v>
      </c>
      <c r="L8">
        <f t="shared" si="0"/>
        <v>0</v>
      </c>
    </row>
    <row r="9" spans="1:12" x14ac:dyDescent="0.25">
      <c r="A9" s="60">
        <v>10623</v>
      </c>
      <c r="B9" t="s">
        <v>456</v>
      </c>
      <c r="C9">
        <v>1</v>
      </c>
      <c r="D9">
        <v>1</v>
      </c>
      <c r="E9" s="23">
        <v>6</v>
      </c>
      <c r="F9" s="22">
        <v>0.254</v>
      </c>
      <c r="G9" s="40">
        <v>2700</v>
      </c>
      <c r="H9" s="40">
        <v>3077.09</v>
      </c>
      <c r="I9" s="40">
        <v>2700</v>
      </c>
      <c r="J9" s="23">
        <v>0</v>
      </c>
      <c r="K9" s="23">
        <v>0</v>
      </c>
      <c r="L9">
        <f t="shared" si="0"/>
        <v>0</v>
      </c>
    </row>
    <row r="10" spans="1:12" x14ac:dyDescent="0.25">
      <c r="A10" s="60">
        <v>10701</v>
      </c>
      <c r="B10" t="s">
        <v>226</v>
      </c>
      <c r="C10">
        <v>1</v>
      </c>
      <c r="D10">
        <v>0</v>
      </c>
      <c r="E10" s="23">
        <v>3</v>
      </c>
      <c r="F10" s="22">
        <v>1.3839999999999999</v>
      </c>
      <c r="G10" s="40">
        <v>3188</v>
      </c>
      <c r="H10" s="40">
        <v>6294.61</v>
      </c>
      <c r="I10" s="40">
        <v>3188</v>
      </c>
      <c r="J10" s="23">
        <v>127520</v>
      </c>
      <c r="K10" s="23">
        <v>0</v>
      </c>
      <c r="L10">
        <f t="shared" si="0"/>
        <v>1</v>
      </c>
    </row>
    <row r="11" spans="1:12" x14ac:dyDescent="0.25">
      <c r="A11" s="60">
        <v>10802</v>
      </c>
      <c r="B11" t="s">
        <v>457</v>
      </c>
      <c r="C11">
        <v>1</v>
      </c>
      <c r="D11">
        <v>0</v>
      </c>
      <c r="E11" s="23">
        <v>6</v>
      </c>
      <c r="F11" s="22">
        <v>0.26300000000000001</v>
      </c>
      <c r="G11" s="40">
        <v>2700</v>
      </c>
      <c r="H11" s="40">
        <v>3381.9</v>
      </c>
      <c r="I11" s="40">
        <v>2700</v>
      </c>
      <c r="J11" s="23">
        <v>0</v>
      </c>
      <c r="K11" s="23">
        <v>0</v>
      </c>
      <c r="L11">
        <f t="shared" si="0"/>
        <v>0</v>
      </c>
    </row>
    <row r="12" spans="1:12" x14ac:dyDescent="0.25">
      <c r="A12" s="60">
        <v>11003</v>
      </c>
      <c r="B12" t="s">
        <v>458</v>
      </c>
      <c r="C12">
        <v>1</v>
      </c>
      <c r="D12">
        <v>0</v>
      </c>
      <c r="E12" s="23">
        <v>6</v>
      </c>
      <c r="F12" s="22">
        <v>0.13800000000000001</v>
      </c>
      <c r="G12" s="40">
        <v>2700</v>
      </c>
      <c r="H12" s="40">
        <v>3097.52</v>
      </c>
      <c r="I12" s="40">
        <v>2700</v>
      </c>
      <c r="J12" s="23">
        <v>0</v>
      </c>
      <c r="K12" s="23">
        <v>0</v>
      </c>
      <c r="L12">
        <f t="shared" si="0"/>
        <v>0</v>
      </c>
    </row>
    <row r="13" spans="1:12" x14ac:dyDescent="0.25">
      <c r="A13" s="60">
        <v>11200</v>
      </c>
      <c r="B13" t="s">
        <v>422</v>
      </c>
      <c r="C13">
        <v>1</v>
      </c>
      <c r="D13">
        <v>0</v>
      </c>
      <c r="E13" s="23">
        <v>3</v>
      </c>
      <c r="F13" s="22">
        <v>2.2429999999999999</v>
      </c>
      <c r="G13" s="40">
        <v>3560</v>
      </c>
      <c r="H13" s="40">
        <v>9773.44</v>
      </c>
      <c r="I13" s="40">
        <v>4886.72</v>
      </c>
      <c r="J13" s="23">
        <v>518627</v>
      </c>
      <c r="K13" s="23">
        <v>0</v>
      </c>
      <c r="L13">
        <f t="shared" si="0"/>
        <v>1</v>
      </c>
    </row>
    <row r="14" spans="1:12" x14ac:dyDescent="0.25">
      <c r="A14" s="60">
        <v>20101</v>
      </c>
      <c r="B14" t="s">
        <v>109</v>
      </c>
      <c r="C14">
        <v>1</v>
      </c>
      <c r="D14">
        <v>0</v>
      </c>
      <c r="E14" s="23">
        <v>5</v>
      </c>
      <c r="F14" s="22">
        <v>2.4940000000000002</v>
      </c>
      <c r="G14" s="40">
        <v>3372</v>
      </c>
      <c r="H14" s="40">
        <v>9383.42</v>
      </c>
      <c r="I14" s="40">
        <v>4691.71</v>
      </c>
      <c r="J14" s="23">
        <v>66336</v>
      </c>
      <c r="K14" s="23">
        <v>0</v>
      </c>
      <c r="L14">
        <f t="shared" si="0"/>
        <v>1</v>
      </c>
    </row>
    <row r="15" spans="1:12" x14ac:dyDescent="0.25">
      <c r="A15" s="60">
        <v>20601</v>
      </c>
      <c r="B15" t="s">
        <v>113</v>
      </c>
      <c r="C15">
        <v>1</v>
      </c>
      <c r="D15">
        <v>0</v>
      </c>
      <c r="E15" s="23">
        <v>4</v>
      </c>
      <c r="F15" s="22">
        <v>3.2850000000000001</v>
      </c>
      <c r="G15" s="40">
        <v>3736</v>
      </c>
      <c r="H15" s="40">
        <v>11317.07</v>
      </c>
      <c r="I15" s="40">
        <v>5658.53</v>
      </c>
      <c r="J15" s="23">
        <v>59517</v>
      </c>
      <c r="K15" s="23">
        <v>0</v>
      </c>
      <c r="L15">
        <f t="shared" si="0"/>
        <v>1</v>
      </c>
    </row>
    <row r="16" spans="1:12" x14ac:dyDescent="0.25">
      <c r="A16" s="60">
        <v>20702</v>
      </c>
      <c r="B16" t="s">
        <v>26</v>
      </c>
      <c r="C16">
        <v>1</v>
      </c>
      <c r="D16">
        <v>0</v>
      </c>
      <c r="E16" s="23">
        <v>4</v>
      </c>
      <c r="F16" s="22">
        <v>3.3079999999999998</v>
      </c>
      <c r="G16" s="40">
        <v>4000</v>
      </c>
      <c r="H16" s="40">
        <v>11296.39</v>
      </c>
      <c r="I16" s="40">
        <v>5648.19</v>
      </c>
      <c r="J16" s="23">
        <v>324204</v>
      </c>
      <c r="K16" s="23">
        <v>0</v>
      </c>
      <c r="L16">
        <f t="shared" si="0"/>
        <v>1</v>
      </c>
    </row>
    <row r="17" spans="1:12" x14ac:dyDescent="0.25">
      <c r="A17" s="60">
        <v>20801</v>
      </c>
      <c r="B17" t="s">
        <v>127</v>
      </c>
      <c r="C17">
        <v>1</v>
      </c>
      <c r="D17">
        <v>0</v>
      </c>
      <c r="E17" s="23">
        <v>4</v>
      </c>
      <c r="F17" s="22">
        <v>4.5670000000000002</v>
      </c>
      <c r="G17" s="40">
        <v>4000</v>
      </c>
      <c r="H17" s="40">
        <v>12901.46</v>
      </c>
      <c r="I17" s="40">
        <v>6450.73</v>
      </c>
      <c r="J17" s="23">
        <v>105638</v>
      </c>
      <c r="K17" s="23">
        <v>0</v>
      </c>
      <c r="L17">
        <f t="shared" si="0"/>
        <v>1</v>
      </c>
    </row>
    <row r="18" spans="1:12" x14ac:dyDescent="0.25">
      <c r="A18" s="60">
        <v>21102</v>
      </c>
      <c r="B18" t="s">
        <v>144</v>
      </c>
      <c r="C18">
        <v>1</v>
      </c>
      <c r="D18">
        <v>0</v>
      </c>
      <c r="E18" s="23">
        <v>4</v>
      </c>
      <c r="F18" s="22">
        <v>3.2469999999999999</v>
      </c>
      <c r="G18" s="40">
        <v>4000</v>
      </c>
      <c r="H18" s="40">
        <v>10825.13</v>
      </c>
      <c r="I18" s="40">
        <v>5412.56</v>
      </c>
      <c r="J18" s="23">
        <v>82278</v>
      </c>
      <c r="K18" s="23">
        <v>0</v>
      </c>
      <c r="L18">
        <f t="shared" si="0"/>
        <v>1</v>
      </c>
    </row>
    <row r="19" spans="1:12" x14ac:dyDescent="0.25">
      <c r="A19" s="60">
        <v>21601</v>
      </c>
      <c r="B19" t="s">
        <v>210</v>
      </c>
      <c r="C19">
        <v>1</v>
      </c>
      <c r="D19">
        <v>0</v>
      </c>
      <c r="E19" s="23">
        <v>4</v>
      </c>
      <c r="F19" s="22">
        <v>6.9370000000000003</v>
      </c>
      <c r="G19" s="40">
        <v>4000</v>
      </c>
      <c r="H19" s="40">
        <v>13184.94</v>
      </c>
      <c r="I19" s="40">
        <v>6592.47</v>
      </c>
      <c r="J19" s="23">
        <v>109929</v>
      </c>
      <c r="K19" s="23">
        <v>0</v>
      </c>
      <c r="L19">
        <f t="shared" si="0"/>
        <v>1</v>
      </c>
    </row>
    <row r="20" spans="1:12" x14ac:dyDescent="0.25">
      <c r="A20" s="60">
        <v>22001</v>
      </c>
      <c r="B20" t="s">
        <v>200</v>
      </c>
      <c r="C20">
        <v>1</v>
      </c>
      <c r="D20">
        <v>0</v>
      </c>
      <c r="E20" s="23">
        <v>4</v>
      </c>
      <c r="F20" s="22">
        <v>4.32</v>
      </c>
      <c r="G20" s="40">
        <v>4000</v>
      </c>
      <c r="H20" s="40">
        <v>12591.62</v>
      </c>
      <c r="I20" s="40">
        <v>6295.81</v>
      </c>
      <c r="J20" s="23">
        <v>313336</v>
      </c>
      <c r="K20" s="23">
        <v>0</v>
      </c>
      <c r="L20">
        <f t="shared" si="0"/>
        <v>1</v>
      </c>
    </row>
    <row r="21" spans="1:12" x14ac:dyDescent="0.25">
      <c r="A21" s="60">
        <v>22101</v>
      </c>
      <c r="B21" t="s">
        <v>435</v>
      </c>
      <c r="C21">
        <v>1</v>
      </c>
      <c r="D21">
        <v>0</v>
      </c>
      <c r="E21" s="23">
        <v>4</v>
      </c>
      <c r="F21" s="22">
        <v>3.488</v>
      </c>
      <c r="G21" s="40">
        <v>4000</v>
      </c>
      <c r="H21" s="40">
        <v>11662.91</v>
      </c>
      <c r="I21" s="40">
        <v>5831.45</v>
      </c>
      <c r="J21" s="23">
        <v>37407</v>
      </c>
      <c r="K21" s="23">
        <v>0</v>
      </c>
      <c r="L21">
        <f t="shared" si="0"/>
        <v>1</v>
      </c>
    </row>
    <row r="22" spans="1:12" x14ac:dyDescent="0.25">
      <c r="A22" s="60">
        <v>22302</v>
      </c>
      <c r="B22" t="s">
        <v>171</v>
      </c>
      <c r="C22">
        <v>1</v>
      </c>
      <c r="D22">
        <v>0</v>
      </c>
      <c r="E22" s="23">
        <v>4</v>
      </c>
      <c r="F22" s="22">
        <v>2.5710000000000002</v>
      </c>
      <c r="G22" s="40">
        <v>3576</v>
      </c>
      <c r="H22" s="40">
        <v>9059.66</v>
      </c>
      <c r="I22" s="40">
        <v>4529.83</v>
      </c>
      <c r="J22" s="23">
        <v>133764</v>
      </c>
      <c r="K22" s="23">
        <v>0</v>
      </c>
      <c r="L22">
        <f t="shared" si="0"/>
        <v>1</v>
      </c>
    </row>
    <row r="23" spans="1:12" x14ac:dyDescent="0.25">
      <c r="A23" s="60">
        <v>22401</v>
      </c>
      <c r="B23" t="s">
        <v>385</v>
      </c>
      <c r="C23">
        <v>1</v>
      </c>
      <c r="D23">
        <v>0</v>
      </c>
      <c r="E23" s="23">
        <v>4</v>
      </c>
      <c r="F23" s="22">
        <v>4.2869999999999999</v>
      </c>
      <c r="G23" s="40">
        <v>4000</v>
      </c>
      <c r="H23" s="40">
        <v>12848.72</v>
      </c>
      <c r="I23" s="40">
        <v>6424.36</v>
      </c>
      <c r="J23" s="23">
        <v>101006</v>
      </c>
      <c r="K23" s="23">
        <v>0</v>
      </c>
      <c r="L23">
        <f t="shared" si="0"/>
        <v>1</v>
      </c>
    </row>
    <row r="24" spans="1:12" x14ac:dyDescent="0.25">
      <c r="A24" s="60">
        <v>22601</v>
      </c>
      <c r="B24" t="s">
        <v>426</v>
      </c>
      <c r="C24">
        <v>1</v>
      </c>
      <c r="D24">
        <v>0</v>
      </c>
      <c r="E24" s="23">
        <v>4</v>
      </c>
      <c r="F24" s="22">
        <v>2.9849999999999999</v>
      </c>
      <c r="G24" s="40">
        <v>3524</v>
      </c>
      <c r="H24" s="40">
        <v>10781.62</v>
      </c>
      <c r="I24" s="40">
        <v>5390.81</v>
      </c>
      <c r="J24" s="23">
        <v>256381</v>
      </c>
      <c r="K24" s="23">
        <v>0</v>
      </c>
      <c r="L24">
        <f t="shared" si="0"/>
        <v>1</v>
      </c>
    </row>
    <row r="25" spans="1:12" x14ac:dyDescent="0.25">
      <c r="A25" s="60">
        <v>22902</v>
      </c>
      <c r="B25" t="s">
        <v>4</v>
      </c>
      <c r="C25">
        <v>1</v>
      </c>
      <c r="D25">
        <v>0</v>
      </c>
      <c r="E25" s="23">
        <v>4</v>
      </c>
      <c r="F25" s="22">
        <v>5.0510000000000002</v>
      </c>
      <c r="G25" s="40">
        <v>4000</v>
      </c>
      <c r="H25" s="40">
        <v>12387.24</v>
      </c>
      <c r="I25" s="40">
        <v>6193.62</v>
      </c>
      <c r="J25" s="23">
        <v>238689</v>
      </c>
      <c r="K25" s="23">
        <v>0</v>
      </c>
      <c r="L25">
        <f t="shared" si="0"/>
        <v>1</v>
      </c>
    </row>
    <row r="26" spans="1:12" x14ac:dyDescent="0.25">
      <c r="A26" s="60">
        <v>30101</v>
      </c>
      <c r="B26" t="s">
        <v>156</v>
      </c>
      <c r="C26">
        <v>1</v>
      </c>
      <c r="D26">
        <v>0</v>
      </c>
      <c r="E26" s="23">
        <v>5</v>
      </c>
      <c r="F26" s="22">
        <v>1.1639999999999999</v>
      </c>
      <c r="G26" s="40">
        <v>3524</v>
      </c>
      <c r="H26" s="40">
        <v>6774.89</v>
      </c>
      <c r="I26" s="40">
        <v>3524</v>
      </c>
      <c r="J26" s="23">
        <v>201965</v>
      </c>
      <c r="K26" s="23">
        <v>0</v>
      </c>
      <c r="L26">
        <f t="shared" si="0"/>
        <v>1</v>
      </c>
    </row>
    <row r="27" spans="1:12" x14ac:dyDescent="0.25">
      <c r="A27" s="60">
        <v>30200</v>
      </c>
      <c r="B27" t="s">
        <v>130</v>
      </c>
      <c r="C27">
        <v>1</v>
      </c>
      <c r="D27">
        <v>0</v>
      </c>
      <c r="E27" s="23">
        <v>3</v>
      </c>
      <c r="F27" s="22">
        <v>2.8130000000000002</v>
      </c>
      <c r="G27" s="40">
        <v>3532</v>
      </c>
      <c r="H27" s="40">
        <v>10215.98</v>
      </c>
      <c r="I27" s="40">
        <v>5107.99</v>
      </c>
      <c r="J27" s="23">
        <v>2415125</v>
      </c>
      <c r="K27" s="23">
        <v>0</v>
      </c>
      <c r="L27">
        <f t="shared" si="0"/>
        <v>1</v>
      </c>
    </row>
    <row r="28" spans="1:12" x14ac:dyDescent="0.25">
      <c r="A28" s="60">
        <v>30501</v>
      </c>
      <c r="B28" t="s">
        <v>236</v>
      </c>
      <c r="C28">
        <v>1</v>
      </c>
      <c r="D28">
        <v>0</v>
      </c>
      <c r="E28" s="23">
        <v>4</v>
      </c>
      <c r="F28" s="22">
        <v>3.6</v>
      </c>
      <c r="G28" s="40">
        <v>4000</v>
      </c>
      <c r="H28" s="40">
        <v>11511.16</v>
      </c>
      <c r="I28" s="40">
        <v>5755.58</v>
      </c>
      <c r="J28" s="23">
        <v>166175</v>
      </c>
      <c r="K28" s="23">
        <v>0</v>
      </c>
      <c r="L28">
        <f t="shared" si="0"/>
        <v>1</v>
      </c>
    </row>
    <row r="29" spans="1:12" x14ac:dyDescent="0.25">
      <c r="A29" s="60">
        <v>30601</v>
      </c>
      <c r="B29" t="s">
        <v>400</v>
      </c>
      <c r="C29">
        <v>1</v>
      </c>
      <c r="D29">
        <v>0</v>
      </c>
      <c r="E29" s="23">
        <v>5</v>
      </c>
      <c r="F29" s="22">
        <v>1.3069999999999999</v>
      </c>
      <c r="G29" s="40">
        <v>3560</v>
      </c>
      <c r="H29" s="40">
        <v>6394.41</v>
      </c>
      <c r="I29" s="40">
        <v>3560</v>
      </c>
      <c r="J29" s="23">
        <v>0</v>
      </c>
      <c r="K29" s="23">
        <v>0</v>
      </c>
      <c r="L29">
        <f t="shared" si="0"/>
        <v>0</v>
      </c>
    </row>
    <row r="30" spans="1:12" x14ac:dyDescent="0.25">
      <c r="A30" s="60">
        <v>30701</v>
      </c>
      <c r="B30" t="s">
        <v>15</v>
      </c>
      <c r="C30">
        <v>1</v>
      </c>
      <c r="D30">
        <v>0</v>
      </c>
      <c r="E30" s="23">
        <v>4</v>
      </c>
      <c r="F30" s="22">
        <v>1.024</v>
      </c>
      <c r="G30" s="40">
        <v>3124</v>
      </c>
      <c r="H30" s="40">
        <v>6060.42</v>
      </c>
      <c r="I30" s="40">
        <v>3124</v>
      </c>
      <c r="J30" s="23">
        <v>245882</v>
      </c>
      <c r="K30" s="23">
        <v>0</v>
      </c>
      <c r="L30">
        <f t="shared" si="0"/>
        <v>1</v>
      </c>
    </row>
    <row r="31" spans="1:12" x14ac:dyDescent="0.25">
      <c r="A31" s="60">
        <v>31101</v>
      </c>
      <c r="B31" t="s">
        <v>284</v>
      </c>
      <c r="C31">
        <v>1</v>
      </c>
      <c r="D31">
        <v>0</v>
      </c>
      <c r="E31" s="23">
        <v>5</v>
      </c>
      <c r="F31" s="22">
        <v>1.0649999999999999</v>
      </c>
      <c r="G31" s="40">
        <v>3348</v>
      </c>
      <c r="H31" s="40">
        <v>6575.51</v>
      </c>
      <c r="I31" s="40">
        <v>3348</v>
      </c>
      <c r="J31" s="23">
        <v>198332</v>
      </c>
      <c r="K31" s="23">
        <v>0</v>
      </c>
      <c r="L31">
        <f t="shared" si="0"/>
        <v>1</v>
      </c>
    </row>
    <row r="32" spans="1:12" x14ac:dyDescent="0.25">
      <c r="A32" s="60">
        <v>31301</v>
      </c>
      <c r="B32" t="s">
        <v>178</v>
      </c>
      <c r="C32">
        <v>1</v>
      </c>
      <c r="D32">
        <v>0</v>
      </c>
      <c r="E32" s="23">
        <v>4</v>
      </c>
      <c r="F32" s="22">
        <v>1.8839999999999999</v>
      </c>
      <c r="G32" s="40">
        <v>4000</v>
      </c>
      <c r="H32" s="40">
        <v>6291.03</v>
      </c>
      <c r="I32" s="40">
        <v>4000</v>
      </c>
      <c r="J32" s="23">
        <v>84000</v>
      </c>
      <c r="K32" s="23">
        <v>0</v>
      </c>
      <c r="L32">
        <f t="shared" si="0"/>
        <v>1</v>
      </c>
    </row>
    <row r="33" spans="1:12" x14ac:dyDescent="0.25">
      <c r="A33" s="60">
        <v>31401</v>
      </c>
      <c r="B33" t="s">
        <v>436</v>
      </c>
      <c r="C33">
        <v>1</v>
      </c>
      <c r="D33">
        <v>0</v>
      </c>
      <c r="E33" s="23">
        <v>4</v>
      </c>
      <c r="F33" s="22">
        <v>3.351</v>
      </c>
      <c r="G33" s="40">
        <v>4000</v>
      </c>
      <c r="H33" s="40">
        <v>11150.59</v>
      </c>
      <c r="I33" s="40">
        <v>5575.29</v>
      </c>
      <c r="J33" s="23">
        <v>1194486</v>
      </c>
      <c r="K33" s="23">
        <v>467815</v>
      </c>
      <c r="L33">
        <f t="shared" si="0"/>
        <v>1</v>
      </c>
    </row>
    <row r="34" spans="1:12" x14ac:dyDescent="0.25">
      <c r="A34" s="60">
        <v>31501</v>
      </c>
      <c r="B34" t="s">
        <v>61</v>
      </c>
      <c r="C34">
        <v>1</v>
      </c>
      <c r="D34">
        <v>0</v>
      </c>
      <c r="E34" s="23">
        <v>5</v>
      </c>
      <c r="F34" s="22">
        <v>1.4650000000000001</v>
      </c>
      <c r="G34" s="40">
        <v>3076</v>
      </c>
      <c r="H34" s="40">
        <v>6769.26</v>
      </c>
      <c r="I34" s="40">
        <v>3384.63</v>
      </c>
      <c r="J34" s="23">
        <v>455250</v>
      </c>
      <c r="K34" s="23">
        <v>0</v>
      </c>
      <c r="L34">
        <f t="shared" si="0"/>
        <v>1</v>
      </c>
    </row>
    <row r="35" spans="1:12" x14ac:dyDescent="0.25">
      <c r="A35" s="60">
        <v>31502</v>
      </c>
      <c r="B35" t="s">
        <v>35</v>
      </c>
      <c r="C35">
        <v>1</v>
      </c>
      <c r="D35">
        <v>0</v>
      </c>
      <c r="E35" s="23">
        <v>3</v>
      </c>
      <c r="F35" s="22">
        <v>2.0720000000000001</v>
      </c>
      <c r="G35" s="40">
        <v>3076</v>
      </c>
      <c r="H35" s="40">
        <v>8464.2800000000007</v>
      </c>
      <c r="I35" s="40">
        <v>4232.1400000000003</v>
      </c>
      <c r="J35" s="23">
        <v>251187</v>
      </c>
      <c r="K35" s="23">
        <v>0</v>
      </c>
      <c r="L35">
        <f t="shared" si="0"/>
        <v>1</v>
      </c>
    </row>
    <row r="36" spans="1:12" x14ac:dyDescent="0.25">
      <c r="A36" s="60">
        <v>31601</v>
      </c>
      <c r="B36" t="s">
        <v>459</v>
      </c>
      <c r="C36">
        <v>1</v>
      </c>
      <c r="D36">
        <v>0</v>
      </c>
      <c r="E36" s="23">
        <v>5</v>
      </c>
      <c r="F36" s="22">
        <v>0.46899999999999997</v>
      </c>
      <c r="G36" s="40">
        <v>2700</v>
      </c>
      <c r="H36" s="40">
        <v>3932.96</v>
      </c>
      <c r="I36" s="40">
        <v>2700</v>
      </c>
      <c r="J36" s="23">
        <v>267300</v>
      </c>
      <c r="K36" s="23">
        <v>0</v>
      </c>
      <c r="L36">
        <f t="shared" si="0"/>
        <v>1</v>
      </c>
    </row>
    <row r="37" spans="1:12" x14ac:dyDescent="0.25">
      <c r="A37" s="60">
        <v>31701</v>
      </c>
      <c r="B37" t="s">
        <v>441</v>
      </c>
      <c r="C37">
        <v>1</v>
      </c>
      <c r="D37">
        <v>0</v>
      </c>
      <c r="E37" s="23">
        <v>5</v>
      </c>
      <c r="F37" s="22">
        <v>2.2000000000000002</v>
      </c>
      <c r="G37" s="40">
        <v>3808</v>
      </c>
      <c r="H37" s="40">
        <v>8231</v>
      </c>
      <c r="I37" s="40">
        <v>4115.5</v>
      </c>
      <c r="J37" s="23">
        <v>392185</v>
      </c>
      <c r="K37" s="23">
        <v>0</v>
      </c>
      <c r="L37">
        <f t="shared" si="0"/>
        <v>1</v>
      </c>
    </row>
    <row r="38" spans="1:12" x14ac:dyDescent="0.25">
      <c r="A38" s="60">
        <v>40204</v>
      </c>
      <c r="B38" t="s">
        <v>427</v>
      </c>
      <c r="C38">
        <v>1</v>
      </c>
      <c r="D38">
        <v>0</v>
      </c>
      <c r="E38" s="23">
        <v>5</v>
      </c>
      <c r="F38" s="22">
        <v>2.0790000000000002</v>
      </c>
      <c r="G38" s="40">
        <v>3608</v>
      </c>
      <c r="H38" s="40">
        <v>7402.5</v>
      </c>
      <c r="I38" s="40">
        <v>3701.25</v>
      </c>
      <c r="J38" s="23">
        <v>76933</v>
      </c>
      <c r="K38" s="23">
        <v>0</v>
      </c>
      <c r="L38">
        <f t="shared" si="0"/>
        <v>1</v>
      </c>
    </row>
    <row r="39" spans="1:12" x14ac:dyDescent="0.25">
      <c r="A39" s="60">
        <v>40302</v>
      </c>
      <c r="B39" t="s">
        <v>0</v>
      </c>
      <c r="C39">
        <v>1</v>
      </c>
      <c r="D39">
        <v>0</v>
      </c>
      <c r="E39" s="23">
        <v>5</v>
      </c>
      <c r="F39" s="22">
        <v>2.0089999999999999</v>
      </c>
      <c r="G39" s="40">
        <v>3400</v>
      </c>
      <c r="H39" s="40">
        <v>8087.16</v>
      </c>
      <c r="I39" s="40">
        <v>4043.58</v>
      </c>
      <c r="J39" s="23">
        <v>149871</v>
      </c>
      <c r="K39" s="23">
        <v>0</v>
      </c>
      <c r="L39">
        <f t="shared" si="0"/>
        <v>1</v>
      </c>
    </row>
    <row r="40" spans="1:12" x14ac:dyDescent="0.25">
      <c r="A40" s="60">
        <v>40901</v>
      </c>
      <c r="B40" t="s">
        <v>460</v>
      </c>
      <c r="C40">
        <v>1</v>
      </c>
      <c r="D40">
        <v>0</v>
      </c>
      <c r="E40" s="23">
        <v>5</v>
      </c>
      <c r="F40" s="22">
        <v>0.80200000000000005</v>
      </c>
      <c r="G40" s="40">
        <v>2700</v>
      </c>
      <c r="H40" s="40">
        <v>2958.17</v>
      </c>
      <c r="I40" s="40">
        <v>2700</v>
      </c>
      <c r="J40" s="23">
        <v>50614</v>
      </c>
      <c r="K40" s="23">
        <v>0</v>
      </c>
      <c r="L40">
        <f t="shared" si="0"/>
        <v>1</v>
      </c>
    </row>
    <row r="41" spans="1:12" x14ac:dyDescent="0.25">
      <c r="A41" s="60">
        <v>41101</v>
      </c>
      <c r="B41" t="s">
        <v>206</v>
      </c>
      <c r="C41">
        <v>1</v>
      </c>
      <c r="D41">
        <v>0</v>
      </c>
      <c r="E41" s="23">
        <v>4</v>
      </c>
      <c r="F41" s="22">
        <v>3.6989999999999998</v>
      </c>
      <c r="G41" s="40">
        <v>4000</v>
      </c>
      <c r="H41" s="40">
        <v>12177.76</v>
      </c>
      <c r="I41" s="40">
        <v>6088.88</v>
      </c>
      <c r="J41" s="23">
        <v>426451</v>
      </c>
      <c r="K41" s="23">
        <v>272297</v>
      </c>
      <c r="L41">
        <f t="shared" si="0"/>
        <v>1</v>
      </c>
    </row>
    <row r="42" spans="1:12" x14ac:dyDescent="0.25">
      <c r="A42" s="60">
        <v>41401</v>
      </c>
      <c r="B42" t="s">
        <v>245</v>
      </c>
      <c r="C42">
        <v>1</v>
      </c>
      <c r="D42">
        <v>0</v>
      </c>
      <c r="E42" s="23">
        <v>4</v>
      </c>
      <c r="F42" s="22">
        <v>2.9820000000000002</v>
      </c>
      <c r="G42" s="40">
        <v>4000</v>
      </c>
      <c r="H42" s="40">
        <v>11262.82</v>
      </c>
      <c r="I42" s="40">
        <v>5631.41</v>
      </c>
      <c r="J42" s="23">
        <v>98300</v>
      </c>
      <c r="K42" s="23">
        <v>0</v>
      </c>
      <c r="L42">
        <f t="shared" si="0"/>
        <v>1</v>
      </c>
    </row>
    <row r="43" spans="1:12" x14ac:dyDescent="0.25">
      <c r="A43" s="60">
        <v>42302</v>
      </c>
      <c r="B43" t="s">
        <v>11</v>
      </c>
      <c r="C43">
        <v>1</v>
      </c>
      <c r="D43">
        <v>0</v>
      </c>
      <c r="E43" s="23">
        <v>5</v>
      </c>
      <c r="F43" s="22">
        <v>2.9079999999999999</v>
      </c>
      <c r="G43" s="40">
        <v>3740</v>
      </c>
      <c r="H43" s="40">
        <v>10364.530000000001</v>
      </c>
      <c r="I43" s="40">
        <v>5182.26</v>
      </c>
      <c r="J43" s="23">
        <v>254112</v>
      </c>
      <c r="K43" s="23">
        <v>165198</v>
      </c>
      <c r="L43">
        <f t="shared" si="0"/>
        <v>1</v>
      </c>
    </row>
    <row r="44" spans="1:12" x14ac:dyDescent="0.25">
      <c r="A44" s="60">
        <v>42400</v>
      </c>
      <c r="B44" t="s">
        <v>325</v>
      </c>
      <c r="C44">
        <v>1</v>
      </c>
      <c r="D44">
        <v>0</v>
      </c>
      <c r="E44" s="23">
        <v>3</v>
      </c>
      <c r="F44" s="22">
        <v>1.9319999999999999</v>
      </c>
      <c r="G44" s="40">
        <v>3368</v>
      </c>
      <c r="H44" s="40">
        <v>8999.3799999999992</v>
      </c>
      <c r="I44" s="40">
        <v>4499.6899999999996</v>
      </c>
      <c r="J44" s="23">
        <v>477387</v>
      </c>
      <c r="K44" s="23">
        <v>0</v>
      </c>
      <c r="L44">
        <f t="shared" si="0"/>
        <v>1</v>
      </c>
    </row>
    <row r="45" spans="1:12" x14ac:dyDescent="0.25">
      <c r="A45" s="60">
        <v>42801</v>
      </c>
      <c r="B45" t="s">
        <v>223</v>
      </c>
      <c r="C45">
        <v>1</v>
      </c>
      <c r="D45">
        <v>0</v>
      </c>
      <c r="E45" s="23">
        <v>4</v>
      </c>
      <c r="F45" s="22">
        <v>3.6739999999999999</v>
      </c>
      <c r="G45" s="40">
        <v>3980</v>
      </c>
      <c r="H45" s="40">
        <v>11952.15</v>
      </c>
      <c r="I45" s="40">
        <v>5976.07</v>
      </c>
      <c r="J45" s="23">
        <v>159730</v>
      </c>
      <c r="K45" s="23">
        <v>0</v>
      </c>
      <c r="L45">
        <f t="shared" si="0"/>
        <v>1</v>
      </c>
    </row>
    <row r="46" spans="1:12" x14ac:dyDescent="0.25">
      <c r="A46" s="60">
        <v>42901</v>
      </c>
      <c r="B46" t="s">
        <v>351</v>
      </c>
      <c r="C46">
        <v>1</v>
      </c>
      <c r="D46">
        <v>0</v>
      </c>
      <c r="E46" s="23">
        <v>5</v>
      </c>
      <c r="F46" s="22">
        <v>2.6960000000000002</v>
      </c>
      <c r="G46" s="40">
        <v>3860</v>
      </c>
      <c r="H46" s="40">
        <v>10179.870000000001</v>
      </c>
      <c r="I46" s="40">
        <v>5089.93</v>
      </c>
      <c r="J46" s="23">
        <v>169472</v>
      </c>
      <c r="K46" s="23">
        <v>0</v>
      </c>
      <c r="L46">
        <f t="shared" si="0"/>
        <v>1</v>
      </c>
    </row>
    <row r="47" spans="1:12" x14ac:dyDescent="0.25">
      <c r="A47" s="60">
        <v>43001</v>
      </c>
      <c r="B47" t="s">
        <v>357</v>
      </c>
      <c r="C47">
        <v>1</v>
      </c>
      <c r="D47">
        <v>0</v>
      </c>
      <c r="E47" s="23">
        <v>4</v>
      </c>
      <c r="F47" s="22">
        <v>2.9409999999999998</v>
      </c>
      <c r="G47" s="40">
        <v>3252</v>
      </c>
      <c r="H47" s="40">
        <v>10123.299999999999</v>
      </c>
      <c r="I47" s="40">
        <v>5061.6499999999996</v>
      </c>
      <c r="J47" s="23">
        <v>131324</v>
      </c>
      <c r="K47" s="23">
        <v>0</v>
      </c>
      <c r="L47">
        <f t="shared" si="0"/>
        <v>1</v>
      </c>
    </row>
    <row r="48" spans="1:12" x14ac:dyDescent="0.25">
      <c r="A48" s="60">
        <v>43200</v>
      </c>
      <c r="B48" t="s">
        <v>373</v>
      </c>
      <c r="C48">
        <v>1</v>
      </c>
      <c r="D48">
        <v>0</v>
      </c>
      <c r="E48" s="23">
        <v>4</v>
      </c>
      <c r="F48" s="22">
        <v>4.835</v>
      </c>
      <c r="G48" s="40">
        <v>4000</v>
      </c>
      <c r="H48" s="40">
        <v>11404.97</v>
      </c>
      <c r="I48" s="40">
        <v>5702.48</v>
      </c>
      <c r="J48" s="23">
        <v>560628</v>
      </c>
      <c r="K48" s="23">
        <v>180000</v>
      </c>
      <c r="L48">
        <f t="shared" si="0"/>
        <v>1</v>
      </c>
    </row>
    <row r="49" spans="1:12" x14ac:dyDescent="0.25">
      <c r="A49" s="60">
        <v>43501</v>
      </c>
      <c r="B49" t="s">
        <v>65</v>
      </c>
      <c r="C49">
        <v>1</v>
      </c>
      <c r="D49">
        <v>0</v>
      </c>
      <c r="E49" s="23">
        <v>4</v>
      </c>
      <c r="F49" s="22">
        <v>2.653</v>
      </c>
      <c r="G49" s="40">
        <v>3820</v>
      </c>
      <c r="H49" s="40">
        <v>10111.790000000001</v>
      </c>
      <c r="I49" s="40">
        <v>5055.8900000000003</v>
      </c>
      <c r="J49" s="23">
        <v>890402</v>
      </c>
      <c r="K49" s="23">
        <v>392889</v>
      </c>
      <c r="L49">
        <f t="shared" si="0"/>
        <v>1</v>
      </c>
    </row>
    <row r="50" spans="1:12" x14ac:dyDescent="0.25">
      <c r="A50" s="60">
        <v>50100</v>
      </c>
      <c r="B50" t="s">
        <v>117</v>
      </c>
      <c r="C50">
        <v>1</v>
      </c>
      <c r="D50">
        <v>0</v>
      </c>
      <c r="E50" s="23">
        <v>3</v>
      </c>
      <c r="F50" s="22">
        <v>1.5269999999999999</v>
      </c>
      <c r="G50" s="40">
        <v>3244</v>
      </c>
      <c r="H50" s="40">
        <v>7307.07</v>
      </c>
      <c r="I50" s="40">
        <v>3653.53</v>
      </c>
      <c r="J50" s="23">
        <v>3527361</v>
      </c>
      <c r="K50" s="23">
        <v>1999040</v>
      </c>
      <c r="L50">
        <f t="shared" si="0"/>
        <v>1</v>
      </c>
    </row>
    <row r="51" spans="1:12" x14ac:dyDescent="0.25">
      <c r="A51" s="60">
        <v>50301</v>
      </c>
      <c r="B51" t="s">
        <v>425</v>
      </c>
      <c r="C51">
        <v>1</v>
      </c>
      <c r="D51">
        <v>0</v>
      </c>
      <c r="E51" s="23">
        <v>5</v>
      </c>
      <c r="F51" s="22">
        <v>1.3009999999999999</v>
      </c>
      <c r="G51" s="40">
        <v>3512</v>
      </c>
      <c r="H51" s="40">
        <v>7011.41</v>
      </c>
      <c r="I51" s="40">
        <v>3512</v>
      </c>
      <c r="J51" s="23">
        <v>126432</v>
      </c>
      <c r="K51" s="23">
        <v>0</v>
      </c>
      <c r="L51">
        <f t="shared" si="0"/>
        <v>1</v>
      </c>
    </row>
    <row r="52" spans="1:12" x14ac:dyDescent="0.25">
      <c r="A52" s="60">
        <v>50401</v>
      </c>
      <c r="B52" t="s">
        <v>149</v>
      </c>
      <c r="C52">
        <v>1</v>
      </c>
      <c r="D52">
        <v>0</v>
      </c>
      <c r="E52" s="23">
        <v>5</v>
      </c>
      <c r="F52" s="22">
        <v>2.456</v>
      </c>
      <c r="G52" s="40">
        <v>3888</v>
      </c>
      <c r="H52" s="40">
        <v>9282.15</v>
      </c>
      <c r="I52" s="40">
        <v>4641.07</v>
      </c>
      <c r="J52" s="23">
        <v>161533</v>
      </c>
      <c r="K52" s="23">
        <v>0</v>
      </c>
      <c r="L52">
        <f t="shared" si="0"/>
        <v>1</v>
      </c>
    </row>
    <row r="53" spans="1:12" x14ac:dyDescent="0.25">
      <c r="A53" s="60">
        <v>50701</v>
      </c>
      <c r="B53" t="s">
        <v>55</v>
      </c>
      <c r="C53">
        <v>1</v>
      </c>
      <c r="D53">
        <v>0</v>
      </c>
      <c r="E53" s="23">
        <v>5</v>
      </c>
      <c r="F53" s="22">
        <v>1.4810000000000001</v>
      </c>
      <c r="G53" s="40">
        <v>3372</v>
      </c>
      <c r="H53" s="40">
        <v>5595.47</v>
      </c>
      <c r="I53" s="40">
        <v>3372</v>
      </c>
      <c r="J53" s="23">
        <v>116824</v>
      </c>
      <c r="K53" s="23">
        <v>0</v>
      </c>
      <c r="L53">
        <f t="shared" si="0"/>
        <v>1</v>
      </c>
    </row>
    <row r="54" spans="1:12" x14ac:dyDescent="0.25">
      <c r="A54" s="60">
        <v>51101</v>
      </c>
      <c r="B54" t="s">
        <v>348</v>
      </c>
      <c r="C54">
        <v>1</v>
      </c>
      <c r="D54">
        <v>0</v>
      </c>
      <c r="E54" s="23">
        <v>5</v>
      </c>
      <c r="F54" s="22">
        <v>2.3610000000000002</v>
      </c>
      <c r="G54" s="40">
        <v>3968</v>
      </c>
      <c r="H54" s="40">
        <v>9071.74</v>
      </c>
      <c r="I54" s="40">
        <v>4535.87</v>
      </c>
      <c r="J54" s="23">
        <v>390820</v>
      </c>
      <c r="K54" s="23">
        <v>198967</v>
      </c>
      <c r="L54">
        <f t="shared" si="0"/>
        <v>1</v>
      </c>
    </row>
    <row r="55" spans="1:12" x14ac:dyDescent="0.25">
      <c r="A55" s="60">
        <v>51301</v>
      </c>
      <c r="B55" t="s">
        <v>301</v>
      </c>
      <c r="C55">
        <v>1</v>
      </c>
      <c r="D55">
        <v>0</v>
      </c>
      <c r="E55" s="23">
        <v>5</v>
      </c>
      <c r="F55" s="22">
        <v>2.2200000000000002</v>
      </c>
      <c r="G55" s="40">
        <v>3376</v>
      </c>
      <c r="H55" s="40">
        <v>8063.3</v>
      </c>
      <c r="I55" s="40">
        <v>4031.65</v>
      </c>
      <c r="J55" s="23">
        <v>129511</v>
      </c>
      <c r="K55" s="23">
        <v>0</v>
      </c>
      <c r="L55">
        <f t="shared" si="0"/>
        <v>1</v>
      </c>
    </row>
    <row r="56" spans="1:12" x14ac:dyDescent="0.25">
      <c r="A56" s="60">
        <v>51901</v>
      </c>
      <c r="B56" t="s">
        <v>411</v>
      </c>
      <c r="C56">
        <v>1</v>
      </c>
      <c r="D56">
        <v>0</v>
      </c>
      <c r="E56" s="23">
        <v>5</v>
      </c>
      <c r="F56" s="22">
        <v>1.425</v>
      </c>
      <c r="G56" s="40">
        <v>3348</v>
      </c>
      <c r="H56" s="40">
        <v>6049.37</v>
      </c>
      <c r="I56" s="40">
        <v>3348</v>
      </c>
      <c r="J56" s="23">
        <v>300000</v>
      </c>
      <c r="K56" s="23">
        <v>300000</v>
      </c>
      <c r="L56">
        <f t="shared" si="0"/>
        <v>0</v>
      </c>
    </row>
    <row r="57" spans="1:12" x14ac:dyDescent="0.25">
      <c r="A57" s="60">
        <v>60201</v>
      </c>
      <c r="B57" t="s">
        <v>397</v>
      </c>
      <c r="C57">
        <v>1</v>
      </c>
      <c r="D57">
        <v>0</v>
      </c>
      <c r="E57" s="23">
        <v>5</v>
      </c>
      <c r="F57" s="22">
        <v>0.85799999999999998</v>
      </c>
      <c r="G57" s="40">
        <v>2848</v>
      </c>
      <c r="H57" s="40">
        <v>5459.73</v>
      </c>
      <c r="I57" s="40">
        <v>2848</v>
      </c>
      <c r="J57" s="23">
        <v>132675</v>
      </c>
      <c r="K57" s="23">
        <v>0</v>
      </c>
      <c r="L57">
        <f t="shared" si="0"/>
        <v>1</v>
      </c>
    </row>
    <row r="58" spans="1:12" x14ac:dyDescent="0.25">
      <c r="A58" s="60">
        <v>60301</v>
      </c>
      <c r="B58" t="s">
        <v>209</v>
      </c>
      <c r="C58">
        <v>1</v>
      </c>
      <c r="D58">
        <v>0</v>
      </c>
      <c r="E58" s="23">
        <v>5</v>
      </c>
      <c r="F58" s="22">
        <v>2.3090000000000002</v>
      </c>
      <c r="G58" s="40">
        <v>4000</v>
      </c>
      <c r="H58" s="40">
        <v>9525.5</v>
      </c>
      <c r="I58" s="40">
        <v>4762.75</v>
      </c>
      <c r="J58" s="23">
        <v>76768</v>
      </c>
      <c r="K58" s="23">
        <v>0</v>
      </c>
      <c r="L58">
        <f t="shared" si="0"/>
        <v>1</v>
      </c>
    </row>
    <row r="59" spans="1:12" x14ac:dyDescent="0.25">
      <c r="A59" s="60">
        <v>60401</v>
      </c>
      <c r="B59" t="s">
        <v>10</v>
      </c>
      <c r="C59">
        <v>1</v>
      </c>
      <c r="D59">
        <v>0</v>
      </c>
      <c r="E59" s="23">
        <v>4</v>
      </c>
      <c r="F59" s="22">
        <v>3.2130000000000001</v>
      </c>
      <c r="G59" s="40">
        <v>4000</v>
      </c>
      <c r="H59" s="40">
        <v>11130.87</v>
      </c>
      <c r="I59" s="40">
        <v>5565.43</v>
      </c>
      <c r="J59" s="23">
        <v>247225</v>
      </c>
      <c r="K59" s="23">
        <v>0</v>
      </c>
      <c r="L59">
        <f t="shared" si="0"/>
        <v>1</v>
      </c>
    </row>
    <row r="60" spans="1:12" x14ac:dyDescent="0.25">
      <c r="A60" s="60">
        <v>60503</v>
      </c>
      <c r="B60" t="s">
        <v>461</v>
      </c>
      <c r="C60">
        <v>1</v>
      </c>
      <c r="D60">
        <v>0</v>
      </c>
      <c r="E60" s="23">
        <v>5</v>
      </c>
      <c r="F60" s="22">
        <v>0.83899999999999997</v>
      </c>
      <c r="G60" s="40">
        <v>2700</v>
      </c>
      <c r="H60" s="40">
        <v>2985.86</v>
      </c>
      <c r="I60" s="40">
        <v>2700</v>
      </c>
      <c r="J60" s="23">
        <v>54000</v>
      </c>
      <c r="K60" s="23">
        <v>0</v>
      </c>
      <c r="L60">
        <f t="shared" si="0"/>
        <v>1</v>
      </c>
    </row>
    <row r="61" spans="1:12" x14ac:dyDescent="0.25">
      <c r="A61" s="60">
        <v>60601</v>
      </c>
      <c r="B61" t="s">
        <v>345</v>
      </c>
      <c r="C61">
        <v>1</v>
      </c>
      <c r="D61">
        <v>0</v>
      </c>
      <c r="E61" s="23">
        <v>4</v>
      </c>
      <c r="F61" s="22">
        <v>3.706</v>
      </c>
      <c r="G61" s="40">
        <v>4000</v>
      </c>
      <c r="H61" s="40">
        <v>12094.47</v>
      </c>
      <c r="I61" s="40">
        <v>6047.23</v>
      </c>
      <c r="J61" s="23">
        <v>99112</v>
      </c>
      <c r="K61" s="23">
        <v>0</v>
      </c>
      <c r="L61">
        <f t="shared" si="0"/>
        <v>1</v>
      </c>
    </row>
    <row r="62" spans="1:12" x14ac:dyDescent="0.25">
      <c r="A62" s="60">
        <v>60701</v>
      </c>
      <c r="B62" t="s">
        <v>160</v>
      </c>
      <c r="C62">
        <v>1</v>
      </c>
      <c r="D62">
        <v>0</v>
      </c>
      <c r="E62" s="23">
        <v>5</v>
      </c>
      <c r="F62" s="22">
        <v>2.073</v>
      </c>
      <c r="G62" s="40">
        <v>3072</v>
      </c>
      <c r="H62" s="40">
        <v>7614.76</v>
      </c>
      <c r="I62" s="40">
        <v>3807.38</v>
      </c>
      <c r="J62" s="23">
        <v>56436</v>
      </c>
      <c r="K62" s="23">
        <v>0</v>
      </c>
      <c r="L62">
        <f t="shared" si="0"/>
        <v>1</v>
      </c>
    </row>
    <row r="63" spans="1:12" x14ac:dyDescent="0.25">
      <c r="A63" s="60">
        <v>60800</v>
      </c>
      <c r="B63" t="s">
        <v>185</v>
      </c>
      <c r="C63">
        <v>1</v>
      </c>
      <c r="D63">
        <v>0</v>
      </c>
      <c r="E63" s="23">
        <v>3</v>
      </c>
      <c r="F63" s="22">
        <v>3.831</v>
      </c>
      <c r="G63" s="40">
        <v>3928</v>
      </c>
      <c r="H63" s="40">
        <v>11569.78</v>
      </c>
      <c r="I63" s="40">
        <v>5784.89</v>
      </c>
      <c r="J63" s="23">
        <v>2202569</v>
      </c>
      <c r="K63" s="23">
        <v>0</v>
      </c>
      <c r="L63">
        <f t="shared" si="0"/>
        <v>1</v>
      </c>
    </row>
    <row r="64" spans="1:12" x14ac:dyDescent="0.25">
      <c r="A64" s="60">
        <v>61001</v>
      </c>
      <c r="B64" t="s">
        <v>462</v>
      </c>
      <c r="C64">
        <v>1</v>
      </c>
      <c r="D64">
        <v>0</v>
      </c>
      <c r="E64" s="23">
        <v>5</v>
      </c>
      <c r="F64" s="22">
        <v>1.02</v>
      </c>
      <c r="G64" s="40">
        <v>2700</v>
      </c>
      <c r="H64" s="40">
        <v>4848.0200000000004</v>
      </c>
      <c r="I64" s="40">
        <v>2700</v>
      </c>
      <c r="J64" s="23">
        <v>67500</v>
      </c>
      <c r="K64" s="23">
        <v>0</v>
      </c>
      <c r="L64">
        <f t="shared" si="0"/>
        <v>1</v>
      </c>
    </row>
    <row r="65" spans="1:12" x14ac:dyDescent="0.25">
      <c r="A65" s="60">
        <v>61101</v>
      </c>
      <c r="B65" t="s">
        <v>199</v>
      </c>
      <c r="C65">
        <v>1</v>
      </c>
      <c r="D65">
        <v>0</v>
      </c>
      <c r="E65" s="23">
        <v>5</v>
      </c>
      <c r="F65" s="22">
        <v>2.3260000000000001</v>
      </c>
      <c r="G65" s="40">
        <v>3660</v>
      </c>
      <c r="H65" s="40">
        <v>9405.23</v>
      </c>
      <c r="I65" s="40">
        <v>4702.6099999999997</v>
      </c>
      <c r="J65" s="23">
        <v>155082</v>
      </c>
      <c r="K65" s="23">
        <v>0</v>
      </c>
      <c r="L65">
        <f t="shared" si="0"/>
        <v>1</v>
      </c>
    </row>
    <row r="66" spans="1:12" x14ac:dyDescent="0.25">
      <c r="A66" s="60">
        <v>61501</v>
      </c>
      <c r="B66" t="s">
        <v>390</v>
      </c>
      <c r="C66">
        <v>1</v>
      </c>
      <c r="D66">
        <v>0</v>
      </c>
      <c r="E66" s="23">
        <v>4</v>
      </c>
      <c r="F66" s="22">
        <v>2.222</v>
      </c>
      <c r="G66" s="40">
        <v>3896</v>
      </c>
      <c r="H66" s="40">
        <v>9978.5400000000009</v>
      </c>
      <c r="I66" s="40">
        <v>4989.2700000000004</v>
      </c>
      <c r="J66" s="23">
        <v>297145</v>
      </c>
      <c r="K66" s="23">
        <v>180000</v>
      </c>
      <c r="L66">
        <f t="shared" si="0"/>
        <v>1</v>
      </c>
    </row>
    <row r="67" spans="1:12" x14ac:dyDescent="0.25">
      <c r="A67" s="60">
        <v>61503</v>
      </c>
      <c r="B67" t="s">
        <v>201</v>
      </c>
      <c r="C67">
        <v>1</v>
      </c>
      <c r="D67">
        <v>0</v>
      </c>
      <c r="E67" s="23">
        <v>5</v>
      </c>
      <c r="F67" s="22">
        <v>2.3370000000000002</v>
      </c>
      <c r="G67" s="40">
        <v>3548</v>
      </c>
      <c r="H67" s="40">
        <v>8463.4</v>
      </c>
      <c r="I67" s="40">
        <v>4231.7</v>
      </c>
      <c r="J67" s="23">
        <v>193378</v>
      </c>
      <c r="K67" s="23">
        <v>0</v>
      </c>
      <c r="L67">
        <f t="shared" ref="L67:L130" si="1">IF(J67-K67&gt;0,1,0)</f>
        <v>1</v>
      </c>
    </row>
    <row r="68" spans="1:12" x14ac:dyDescent="0.25">
      <c r="A68" s="60">
        <v>61601</v>
      </c>
      <c r="B68" t="s">
        <v>334</v>
      </c>
      <c r="C68">
        <v>1</v>
      </c>
      <c r="D68">
        <v>0</v>
      </c>
      <c r="E68" s="23">
        <v>5</v>
      </c>
      <c r="F68" s="22">
        <v>2.8540000000000001</v>
      </c>
      <c r="G68" s="40">
        <v>4000</v>
      </c>
      <c r="H68" s="40">
        <v>9958.81</v>
      </c>
      <c r="I68" s="40">
        <v>4979.3999999999996</v>
      </c>
      <c r="J68" s="23">
        <v>77100</v>
      </c>
      <c r="K68" s="23">
        <v>0</v>
      </c>
      <c r="L68">
        <f t="shared" si="1"/>
        <v>1</v>
      </c>
    </row>
    <row r="69" spans="1:12" x14ac:dyDescent="0.25">
      <c r="A69" s="60">
        <v>61700</v>
      </c>
      <c r="B69" t="s">
        <v>256</v>
      </c>
      <c r="C69">
        <v>1</v>
      </c>
      <c r="D69">
        <v>0</v>
      </c>
      <c r="E69" s="23">
        <v>3</v>
      </c>
      <c r="F69" s="22">
        <v>4.1020000000000003</v>
      </c>
      <c r="G69" s="40">
        <v>4000</v>
      </c>
      <c r="H69" s="40">
        <v>10917.13</v>
      </c>
      <c r="I69" s="40">
        <v>5458.56</v>
      </c>
      <c r="J69" s="23">
        <v>3066147</v>
      </c>
      <c r="K69" s="23">
        <v>0</v>
      </c>
      <c r="L69">
        <f t="shared" si="1"/>
        <v>1</v>
      </c>
    </row>
    <row r="70" spans="1:12" x14ac:dyDescent="0.25">
      <c r="A70" s="60">
        <v>62201</v>
      </c>
      <c r="B70" t="s">
        <v>207</v>
      </c>
      <c r="C70">
        <v>1</v>
      </c>
      <c r="D70">
        <v>0</v>
      </c>
      <c r="E70" s="23">
        <v>5</v>
      </c>
      <c r="F70" s="22">
        <v>0.92200000000000004</v>
      </c>
      <c r="G70" s="40">
        <v>2860</v>
      </c>
      <c r="H70" s="40">
        <v>5738.97</v>
      </c>
      <c r="I70" s="40">
        <v>2869.48</v>
      </c>
      <c r="J70" s="23">
        <v>136560</v>
      </c>
      <c r="K70" s="23">
        <v>0</v>
      </c>
      <c r="L70">
        <f t="shared" si="1"/>
        <v>1</v>
      </c>
    </row>
    <row r="71" spans="1:12" x14ac:dyDescent="0.25">
      <c r="A71" s="60">
        <v>62301</v>
      </c>
      <c r="B71" t="s">
        <v>135</v>
      </c>
      <c r="C71">
        <v>1</v>
      </c>
      <c r="D71">
        <v>0</v>
      </c>
      <c r="E71" s="23">
        <v>4</v>
      </c>
      <c r="F71" s="22">
        <v>3.3170000000000002</v>
      </c>
      <c r="G71" s="40">
        <v>4000</v>
      </c>
      <c r="H71" s="40">
        <v>11286.3</v>
      </c>
      <c r="I71" s="40">
        <v>5643.15</v>
      </c>
      <c r="J71" s="23">
        <v>388728</v>
      </c>
      <c r="K71" s="23">
        <v>0</v>
      </c>
      <c r="L71">
        <f t="shared" si="1"/>
        <v>1</v>
      </c>
    </row>
    <row r="72" spans="1:12" x14ac:dyDescent="0.25">
      <c r="A72" s="60">
        <v>62401</v>
      </c>
      <c r="B72" t="s">
        <v>362</v>
      </c>
      <c r="C72">
        <v>1</v>
      </c>
      <c r="D72">
        <v>0</v>
      </c>
      <c r="E72" s="23">
        <v>4</v>
      </c>
      <c r="F72" s="22">
        <v>2.4340000000000002</v>
      </c>
      <c r="G72" s="40">
        <v>4000</v>
      </c>
      <c r="H72" s="40">
        <v>10294.280000000001</v>
      </c>
      <c r="I72" s="40">
        <v>5147.1400000000003</v>
      </c>
      <c r="J72" s="23">
        <v>194319</v>
      </c>
      <c r="K72" s="23">
        <v>0</v>
      </c>
      <c r="L72">
        <f t="shared" si="1"/>
        <v>1</v>
      </c>
    </row>
    <row r="73" spans="1:12" x14ac:dyDescent="0.25">
      <c r="A73" s="60">
        <v>62601</v>
      </c>
      <c r="B73" t="s">
        <v>387</v>
      </c>
      <c r="C73">
        <v>1</v>
      </c>
      <c r="D73">
        <v>0</v>
      </c>
      <c r="E73" s="23">
        <v>4</v>
      </c>
      <c r="F73" s="22">
        <v>3.085</v>
      </c>
      <c r="G73" s="40">
        <v>4000</v>
      </c>
      <c r="H73" s="40">
        <v>10798.46</v>
      </c>
      <c r="I73" s="40">
        <v>5399.23</v>
      </c>
      <c r="J73" s="23">
        <v>234016</v>
      </c>
      <c r="K73" s="23">
        <v>108508</v>
      </c>
      <c r="L73">
        <f t="shared" si="1"/>
        <v>1</v>
      </c>
    </row>
    <row r="74" spans="1:12" x14ac:dyDescent="0.25">
      <c r="A74" s="60">
        <v>62901</v>
      </c>
      <c r="B74" t="s">
        <v>429</v>
      </c>
      <c r="C74">
        <v>1</v>
      </c>
      <c r="D74">
        <v>0</v>
      </c>
      <c r="E74" s="23">
        <v>4</v>
      </c>
      <c r="F74" s="22">
        <v>2.08</v>
      </c>
      <c r="G74" s="40">
        <v>3548</v>
      </c>
      <c r="H74" s="40">
        <v>8636.66</v>
      </c>
      <c r="I74" s="40">
        <v>4318.33</v>
      </c>
      <c r="J74" s="23">
        <v>71567</v>
      </c>
      <c r="K74" s="23">
        <v>0</v>
      </c>
      <c r="L74">
        <f t="shared" si="1"/>
        <v>1</v>
      </c>
    </row>
    <row r="75" spans="1:12" x14ac:dyDescent="0.25">
      <c r="A75" s="60">
        <v>70600</v>
      </c>
      <c r="B75" t="s">
        <v>195</v>
      </c>
      <c r="C75">
        <v>1</v>
      </c>
      <c r="D75">
        <v>0</v>
      </c>
      <c r="E75" s="23">
        <v>3</v>
      </c>
      <c r="F75" s="22">
        <v>2.694</v>
      </c>
      <c r="G75" s="40">
        <v>3804</v>
      </c>
      <c r="H75" s="40">
        <v>10204.25</v>
      </c>
      <c r="I75" s="40">
        <v>5102.12</v>
      </c>
      <c r="J75" s="23">
        <v>1386068</v>
      </c>
      <c r="K75" s="23">
        <v>0</v>
      </c>
      <c r="L75">
        <f t="shared" si="1"/>
        <v>1</v>
      </c>
    </row>
    <row r="76" spans="1:12" x14ac:dyDescent="0.25">
      <c r="A76" s="60">
        <v>70901</v>
      </c>
      <c r="B76" t="s">
        <v>463</v>
      </c>
      <c r="C76">
        <v>1</v>
      </c>
      <c r="D76">
        <v>0</v>
      </c>
      <c r="E76" s="23">
        <v>5</v>
      </c>
      <c r="F76" s="22">
        <v>0.75700000000000001</v>
      </c>
      <c r="G76" s="40">
        <v>2780</v>
      </c>
      <c r="H76" s="40">
        <v>5063.32</v>
      </c>
      <c r="I76" s="40">
        <v>2780</v>
      </c>
      <c r="J76" s="23">
        <v>371608</v>
      </c>
      <c r="K76" s="23">
        <v>0</v>
      </c>
      <c r="L76">
        <f t="shared" si="1"/>
        <v>1</v>
      </c>
    </row>
    <row r="77" spans="1:12" x14ac:dyDescent="0.25">
      <c r="A77" s="60">
        <v>70902</v>
      </c>
      <c r="B77" t="s">
        <v>23</v>
      </c>
      <c r="C77">
        <v>1</v>
      </c>
      <c r="D77">
        <v>0</v>
      </c>
      <c r="E77" s="23">
        <v>5</v>
      </c>
      <c r="F77" s="22">
        <v>1.621</v>
      </c>
      <c r="G77" s="40">
        <v>3604</v>
      </c>
      <c r="H77" s="40">
        <v>7754.55</v>
      </c>
      <c r="I77" s="40">
        <v>3877.27</v>
      </c>
      <c r="J77" s="23">
        <v>164736</v>
      </c>
      <c r="K77" s="23">
        <v>0</v>
      </c>
      <c r="L77">
        <f t="shared" si="1"/>
        <v>1</v>
      </c>
    </row>
    <row r="78" spans="1:12" x14ac:dyDescent="0.25">
      <c r="A78" s="60">
        <v>80101</v>
      </c>
      <c r="B78" t="s">
        <v>103</v>
      </c>
      <c r="C78">
        <v>1</v>
      </c>
      <c r="D78">
        <v>0</v>
      </c>
      <c r="E78" s="23">
        <v>4</v>
      </c>
      <c r="F78" s="22">
        <v>3.3519999999999999</v>
      </c>
      <c r="G78" s="40">
        <v>3892</v>
      </c>
      <c r="H78" s="40">
        <v>10801.04</v>
      </c>
      <c r="I78" s="40">
        <v>5400.52</v>
      </c>
      <c r="J78" s="23">
        <v>81817</v>
      </c>
      <c r="K78" s="23">
        <v>0</v>
      </c>
      <c r="L78">
        <f t="shared" si="1"/>
        <v>1</v>
      </c>
    </row>
    <row r="79" spans="1:12" x14ac:dyDescent="0.25">
      <c r="A79" s="60">
        <v>80201</v>
      </c>
      <c r="B79" t="s">
        <v>2</v>
      </c>
      <c r="C79">
        <v>1</v>
      </c>
      <c r="D79">
        <v>0</v>
      </c>
      <c r="E79" s="23">
        <v>5</v>
      </c>
      <c r="F79" s="22">
        <v>2.5390000000000001</v>
      </c>
      <c r="G79" s="40">
        <v>3748</v>
      </c>
      <c r="H79" s="40">
        <v>8648.18</v>
      </c>
      <c r="I79" s="40">
        <v>4324.09</v>
      </c>
      <c r="J79" s="23">
        <v>128230</v>
      </c>
      <c r="K79" s="23">
        <v>0</v>
      </c>
      <c r="L79">
        <f t="shared" si="1"/>
        <v>1</v>
      </c>
    </row>
    <row r="80" spans="1:12" x14ac:dyDescent="0.25">
      <c r="A80" s="60">
        <v>80601</v>
      </c>
      <c r="B80" t="s">
        <v>227</v>
      </c>
      <c r="C80">
        <v>1</v>
      </c>
      <c r="D80">
        <v>0</v>
      </c>
      <c r="E80" s="23">
        <v>4</v>
      </c>
      <c r="F80" s="22">
        <v>2.6019999999999999</v>
      </c>
      <c r="G80" s="40">
        <v>4000</v>
      </c>
      <c r="H80" s="40">
        <v>9160.89</v>
      </c>
      <c r="I80" s="40">
        <v>4580.4399999999996</v>
      </c>
      <c r="J80" s="23">
        <v>123521</v>
      </c>
      <c r="K80" s="23">
        <v>0</v>
      </c>
      <c r="L80">
        <f t="shared" si="1"/>
        <v>1</v>
      </c>
    </row>
    <row r="81" spans="1:12" x14ac:dyDescent="0.25">
      <c r="A81" s="60">
        <v>81003</v>
      </c>
      <c r="B81" t="s">
        <v>410</v>
      </c>
      <c r="C81">
        <v>1</v>
      </c>
      <c r="D81">
        <v>0</v>
      </c>
      <c r="E81" s="23">
        <v>4</v>
      </c>
      <c r="F81" s="22">
        <v>3.7029999999999998</v>
      </c>
      <c r="G81" s="40">
        <v>4000</v>
      </c>
      <c r="H81" s="40">
        <v>11590.46</v>
      </c>
      <c r="I81" s="40">
        <v>5795.23</v>
      </c>
      <c r="J81" s="23">
        <v>145595</v>
      </c>
      <c r="K81" s="23">
        <v>0</v>
      </c>
      <c r="L81">
        <f t="shared" si="1"/>
        <v>1</v>
      </c>
    </row>
    <row r="82" spans="1:12" x14ac:dyDescent="0.25">
      <c r="A82" s="60">
        <v>81200</v>
      </c>
      <c r="B82" t="s">
        <v>323</v>
      </c>
      <c r="C82">
        <v>1</v>
      </c>
      <c r="D82">
        <v>0</v>
      </c>
      <c r="E82" s="23">
        <v>4</v>
      </c>
      <c r="F82" s="22">
        <v>2.3039999999999998</v>
      </c>
      <c r="G82" s="40">
        <v>3768</v>
      </c>
      <c r="H82" s="40">
        <v>9113.1</v>
      </c>
      <c r="I82" s="40">
        <v>4556.55</v>
      </c>
      <c r="J82" s="23">
        <v>373543</v>
      </c>
      <c r="K82" s="23">
        <v>0</v>
      </c>
      <c r="L82">
        <f t="shared" si="1"/>
        <v>1</v>
      </c>
    </row>
    <row r="83" spans="1:12" x14ac:dyDescent="0.25">
      <c r="A83" s="60">
        <v>81401</v>
      </c>
      <c r="B83" t="s">
        <v>31</v>
      </c>
      <c r="C83">
        <v>1</v>
      </c>
      <c r="D83">
        <v>0</v>
      </c>
      <c r="E83" s="23">
        <v>4</v>
      </c>
      <c r="F83" s="22">
        <v>2.91</v>
      </c>
      <c r="G83" s="40">
        <v>4000</v>
      </c>
      <c r="H83" s="40">
        <v>8991.58</v>
      </c>
      <c r="I83" s="40">
        <v>4495.79</v>
      </c>
      <c r="J83" s="23">
        <v>151833</v>
      </c>
      <c r="K83" s="23">
        <v>151833</v>
      </c>
      <c r="L83">
        <f t="shared" si="1"/>
        <v>0</v>
      </c>
    </row>
    <row r="84" spans="1:12" x14ac:dyDescent="0.25">
      <c r="A84" s="60">
        <v>81501</v>
      </c>
      <c r="B84" t="s">
        <v>332</v>
      </c>
      <c r="C84">
        <v>1</v>
      </c>
      <c r="D84">
        <v>0</v>
      </c>
      <c r="E84" s="23">
        <v>4</v>
      </c>
      <c r="F84" s="22">
        <v>3.2810000000000001</v>
      </c>
      <c r="G84" s="40">
        <v>4000</v>
      </c>
      <c r="H84" s="40">
        <v>10938.73</v>
      </c>
      <c r="I84" s="40">
        <v>5469.36</v>
      </c>
      <c r="J84" s="23">
        <v>136589</v>
      </c>
      <c r="K84" s="23">
        <v>0</v>
      </c>
      <c r="L84">
        <f t="shared" si="1"/>
        <v>1</v>
      </c>
    </row>
    <row r="85" spans="1:12" x14ac:dyDescent="0.25">
      <c r="A85" s="60">
        <v>82001</v>
      </c>
      <c r="B85" t="s">
        <v>54</v>
      </c>
      <c r="C85">
        <v>1</v>
      </c>
      <c r="D85">
        <v>0</v>
      </c>
      <c r="E85" s="23">
        <v>4</v>
      </c>
      <c r="F85" s="22">
        <v>3.6360000000000001</v>
      </c>
      <c r="G85" s="40">
        <v>4000</v>
      </c>
      <c r="H85" s="40">
        <v>11473.47</v>
      </c>
      <c r="I85" s="40">
        <v>5736.73</v>
      </c>
      <c r="J85" s="23">
        <v>255058</v>
      </c>
      <c r="K85" s="23">
        <v>0</v>
      </c>
      <c r="L85">
        <f t="shared" si="1"/>
        <v>1</v>
      </c>
    </row>
    <row r="86" spans="1:12" x14ac:dyDescent="0.25">
      <c r="A86" s="60">
        <v>90201</v>
      </c>
      <c r="B86" t="s">
        <v>1</v>
      </c>
      <c r="C86">
        <v>1</v>
      </c>
      <c r="D86">
        <v>0</v>
      </c>
      <c r="E86" s="23">
        <v>5</v>
      </c>
      <c r="F86" s="22">
        <v>2.1869999999999998</v>
      </c>
      <c r="G86" s="40">
        <v>3264</v>
      </c>
      <c r="H86" s="40">
        <v>7059.71</v>
      </c>
      <c r="I86" s="40">
        <v>3529.85</v>
      </c>
      <c r="J86" s="23">
        <v>522240</v>
      </c>
      <c r="K86" s="23">
        <v>0</v>
      </c>
      <c r="L86">
        <f t="shared" si="1"/>
        <v>1</v>
      </c>
    </row>
    <row r="87" spans="1:12" x14ac:dyDescent="0.25">
      <c r="A87" s="60">
        <v>90301</v>
      </c>
      <c r="B87" t="s">
        <v>126</v>
      </c>
      <c r="C87">
        <v>1</v>
      </c>
      <c r="D87">
        <v>0</v>
      </c>
      <c r="E87" s="23">
        <v>5</v>
      </c>
      <c r="F87" s="22">
        <v>1.4810000000000001</v>
      </c>
      <c r="G87" s="40">
        <v>2964</v>
      </c>
      <c r="H87" s="40">
        <v>6115.1</v>
      </c>
      <c r="I87" s="40">
        <v>3057.55</v>
      </c>
      <c r="J87" s="23">
        <v>433390</v>
      </c>
      <c r="K87" s="23">
        <v>0</v>
      </c>
      <c r="L87">
        <f t="shared" si="1"/>
        <v>1</v>
      </c>
    </row>
    <row r="88" spans="1:12" x14ac:dyDescent="0.25">
      <c r="A88" s="60">
        <v>90501</v>
      </c>
      <c r="B88" t="s">
        <v>321</v>
      </c>
      <c r="C88">
        <v>1</v>
      </c>
      <c r="D88">
        <v>0</v>
      </c>
      <c r="E88" s="23">
        <v>5</v>
      </c>
      <c r="F88" s="22">
        <v>2.6080000000000001</v>
      </c>
      <c r="G88" s="40">
        <v>3520</v>
      </c>
      <c r="H88" s="40">
        <v>8695</v>
      </c>
      <c r="I88" s="40">
        <v>4347.5</v>
      </c>
      <c r="J88" s="23">
        <v>142354</v>
      </c>
      <c r="K88" s="23">
        <v>0</v>
      </c>
      <c r="L88">
        <f t="shared" si="1"/>
        <v>1</v>
      </c>
    </row>
    <row r="89" spans="1:12" x14ac:dyDescent="0.25">
      <c r="A89" s="60">
        <v>90601</v>
      </c>
      <c r="B89" t="s">
        <v>154</v>
      </c>
      <c r="C89">
        <v>1</v>
      </c>
      <c r="D89">
        <v>0</v>
      </c>
      <c r="E89" s="23">
        <v>5</v>
      </c>
      <c r="F89" s="22">
        <v>1.6559999999999999</v>
      </c>
      <c r="G89" s="40">
        <v>3048</v>
      </c>
      <c r="H89" s="40">
        <v>6306.53</v>
      </c>
      <c r="I89" s="40">
        <v>3153.26</v>
      </c>
      <c r="J89" s="23">
        <v>0</v>
      </c>
      <c r="K89" s="23">
        <v>0</v>
      </c>
      <c r="L89">
        <f t="shared" si="1"/>
        <v>0</v>
      </c>
    </row>
    <row r="90" spans="1:12" x14ac:dyDescent="0.25">
      <c r="A90" s="60">
        <v>90901</v>
      </c>
      <c r="B90" t="s">
        <v>42</v>
      </c>
      <c r="C90">
        <v>1</v>
      </c>
      <c r="D90">
        <v>0</v>
      </c>
      <c r="E90" s="23">
        <v>4</v>
      </c>
      <c r="F90" s="22">
        <v>3.0449999999999999</v>
      </c>
      <c r="G90" s="40">
        <v>4000</v>
      </c>
      <c r="H90" s="40">
        <v>9733.2900000000009</v>
      </c>
      <c r="I90" s="40">
        <v>4866.6400000000003</v>
      </c>
      <c r="J90" s="23">
        <v>323662</v>
      </c>
      <c r="K90" s="23">
        <v>0</v>
      </c>
      <c r="L90">
        <f t="shared" si="1"/>
        <v>1</v>
      </c>
    </row>
    <row r="91" spans="1:12" x14ac:dyDescent="0.25">
      <c r="A91" s="60">
        <v>91101</v>
      </c>
      <c r="B91" t="s">
        <v>342</v>
      </c>
      <c r="C91">
        <v>1</v>
      </c>
      <c r="D91">
        <v>0</v>
      </c>
      <c r="E91" s="23">
        <v>5</v>
      </c>
      <c r="F91" s="22">
        <v>2.0779999999999998</v>
      </c>
      <c r="G91" s="40">
        <v>3520</v>
      </c>
      <c r="H91" s="40">
        <v>7431.47</v>
      </c>
      <c r="I91" s="40">
        <v>3715.73</v>
      </c>
      <c r="J91" s="23">
        <v>281600</v>
      </c>
      <c r="K91" s="23">
        <v>0</v>
      </c>
      <c r="L91">
        <f t="shared" si="1"/>
        <v>1</v>
      </c>
    </row>
    <row r="92" spans="1:12" x14ac:dyDescent="0.25">
      <c r="A92" s="60">
        <v>91200</v>
      </c>
      <c r="B92" t="s">
        <v>346</v>
      </c>
      <c r="C92">
        <v>1</v>
      </c>
      <c r="D92">
        <v>0</v>
      </c>
      <c r="E92" s="23">
        <v>3</v>
      </c>
      <c r="F92" s="22">
        <v>1.3380000000000001</v>
      </c>
      <c r="G92" s="40">
        <v>2704</v>
      </c>
      <c r="H92" s="40">
        <v>6038.56</v>
      </c>
      <c r="I92" s="40">
        <v>3019.28</v>
      </c>
      <c r="J92" s="23">
        <v>226069</v>
      </c>
      <c r="K92" s="23">
        <v>0</v>
      </c>
      <c r="L92">
        <f t="shared" si="1"/>
        <v>1</v>
      </c>
    </row>
    <row r="93" spans="1:12" x14ac:dyDescent="0.25">
      <c r="A93" s="60">
        <v>91402</v>
      </c>
      <c r="B93" t="s">
        <v>377</v>
      </c>
      <c r="C93">
        <v>1</v>
      </c>
      <c r="D93">
        <v>0</v>
      </c>
      <c r="E93" s="23">
        <v>5</v>
      </c>
      <c r="F93" s="22">
        <v>2.1389999999999998</v>
      </c>
      <c r="G93" s="40">
        <v>3684</v>
      </c>
      <c r="H93" s="40">
        <v>7380.38</v>
      </c>
      <c r="I93" s="40">
        <v>3690.19</v>
      </c>
      <c r="J93" s="23">
        <v>515760</v>
      </c>
      <c r="K93" s="23">
        <v>0</v>
      </c>
      <c r="L93">
        <f t="shared" si="1"/>
        <v>1</v>
      </c>
    </row>
    <row r="94" spans="1:12" x14ac:dyDescent="0.25">
      <c r="A94" s="60">
        <v>100501</v>
      </c>
      <c r="B94" t="s">
        <v>163</v>
      </c>
      <c r="C94">
        <v>1</v>
      </c>
      <c r="D94">
        <v>0</v>
      </c>
      <c r="E94" s="23">
        <v>5</v>
      </c>
      <c r="F94" s="22">
        <v>0.98299999999999998</v>
      </c>
      <c r="G94" s="40">
        <v>2700</v>
      </c>
      <c r="H94" s="40">
        <v>3414.91</v>
      </c>
      <c r="I94" s="40">
        <v>2700</v>
      </c>
      <c r="J94" s="23">
        <v>97200</v>
      </c>
      <c r="K94" s="23">
        <v>0</v>
      </c>
      <c r="L94">
        <f t="shared" si="1"/>
        <v>1</v>
      </c>
    </row>
    <row r="95" spans="1:12" x14ac:dyDescent="0.25">
      <c r="A95" s="60">
        <v>100902</v>
      </c>
      <c r="B95" t="s">
        <v>218</v>
      </c>
      <c r="C95">
        <v>1</v>
      </c>
      <c r="D95">
        <v>0</v>
      </c>
      <c r="E95" s="23">
        <v>5</v>
      </c>
      <c r="F95" s="22">
        <v>0.84399999999999997</v>
      </c>
      <c r="G95" s="40">
        <v>2700</v>
      </c>
      <c r="H95" s="40">
        <v>3471.96</v>
      </c>
      <c r="I95" s="40">
        <v>2700</v>
      </c>
      <c r="J95" s="23">
        <v>380000</v>
      </c>
      <c r="K95" s="23">
        <v>380000</v>
      </c>
      <c r="L95">
        <f t="shared" si="1"/>
        <v>0</v>
      </c>
    </row>
    <row r="96" spans="1:12" x14ac:dyDescent="0.25">
      <c r="A96" s="60">
        <v>101001</v>
      </c>
      <c r="B96" t="s">
        <v>464</v>
      </c>
      <c r="C96">
        <v>1</v>
      </c>
      <c r="D96">
        <v>0</v>
      </c>
      <c r="E96" s="23">
        <v>5</v>
      </c>
      <c r="F96" s="22">
        <v>0.82599999999999996</v>
      </c>
      <c r="G96" s="40">
        <v>2700</v>
      </c>
      <c r="H96" s="40">
        <v>3265.66</v>
      </c>
      <c r="I96" s="40">
        <v>2700</v>
      </c>
      <c r="J96" s="23">
        <v>0</v>
      </c>
      <c r="K96" s="23">
        <v>0</v>
      </c>
      <c r="L96">
        <f t="shared" si="1"/>
        <v>0</v>
      </c>
    </row>
    <row r="97" spans="1:12" x14ac:dyDescent="0.25">
      <c r="A97" s="60">
        <v>101300</v>
      </c>
      <c r="B97" t="s">
        <v>253</v>
      </c>
      <c r="C97">
        <v>1</v>
      </c>
      <c r="D97">
        <v>0</v>
      </c>
      <c r="E97" s="23">
        <v>4</v>
      </c>
      <c r="F97" s="22">
        <v>1.3879999999999999</v>
      </c>
      <c r="G97" s="40">
        <v>2860</v>
      </c>
      <c r="H97" s="40">
        <v>6200.98</v>
      </c>
      <c r="I97" s="40">
        <v>3100.49</v>
      </c>
      <c r="J97" s="23">
        <v>161330</v>
      </c>
      <c r="K97" s="23">
        <v>0</v>
      </c>
      <c r="L97">
        <f t="shared" si="1"/>
        <v>1</v>
      </c>
    </row>
    <row r="98" spans="1:12" x14ac:dyDescent="0.25">
      <c r="A98" s="60">
        <v>101401</v>
      </c>
      <c r="B98" t="s">
        <v>465</v>
      </c>
      <c r="C98">
        <v>1</v>
      </c>
      <c r="D98">
        <v>0</v>
      </c>
      <c r="E98" s="23">
        <v>5</v>
      </c>
      <c r="F98" s="22">
        <v>0.74399999999999999</v>
      </c>
      <c r="G98" s="40">
        <v>2728</v>
      </c>
      <c r="H98" s="40">
        <v>4751.8900000000003</v>
      </c>
      <c r="I98" s="40">
        <v>2728</v>
      </c>
      <c r="J98" s="23">
        <v>0</v>
      </c>
      <c r="K98" s="23">
        <v>0</v>
      </c>
      <c r="L98">
        <f t="shared" si="1"/>
        <v>0</v>
      </c>
    </row>
    <row r="99" spans="1:12" x14ac:dyDescent="0.25">
      <c r="A99" s="60">
        <v>101601</v>
      </c>
      <c r="B99" t="s">
        <v>466</v>
      </c>
      <c r="C99">
        <v>1</v>
      </c>
      <c r="D99">
        <v>0</v>
      </c>
      <c r="E99" s="23">
        <v>5</v>
      </c>
      <c r="F99" s="22">
        <v>0.79</v>
      </c>
      <c r="G99" s="40">
        <v>2700</v>
      </c>
      <c r="H99" s="40">
        <v>2798.7</v>
      </c>
      <c r="I99" s="40">
        <v>2700</v>
      </c>
      <c r="J99" s="23">
        <v>0</v>
      </c>
      <c r="K99" s="23">
        <v>0</v>
      </c>
      <c r="L99">
        <f t="shared" si="1"/>
        <v>0</v>
      </c>
    </row>
    <row r="100" spans="1:12" x14ac:dyDescent="0.25">
      <c r="A100" s="60">
        <v>110101</v>
      </c>
      <c r="B100" t="s">
        <v>158</v>
      </c>
      <c r="C100">
        <v>1</v>
      </c>
      <c r="D100">
        <v>0</v>
      </c>
      <c r="E100" s="23">
        <v>4</v>
      </c>
      <c r="F100" s="22">
        <v>3.9340000000000002</v>
      </c>
      <c r="G100" s="40">
        <v>4000</v>
      </c>
      <c r="H100" s="40">
        <v>12698.52</v>
      </c>
      <c r="I100" s="40">
        <v>6349.26</v>
      </c>
      <c r="J100" s="23">
        <v>156015</v>
      </c>
      <c r="K100" s="23">
        <v>0</v>
      </c>
      <c r="L100">
        <f t="shared" si="1"/>
        <v>1</v>
      </c>
    </row>
    <row r="101" spans="1:12" x14ac:dyDescent="0.25">
      <c r="A101" s="60">
        <v>110200</v>
      </c>
      <c r="B101" t="s">
        <v>168</v>
      </c>
      <c r="C101">
        <v>1</v>
      </c>
      <c r="D101">
        <v>0</v>
      </c>
      <c r="E101" s="23">
        <v>3</v>
      </c>
      <c r="F101" s="22">
        <v>1.8109999999999999</v>
      </c>
      <c r="G101" s="40">
        <v>3372</v>
      </c>
      <c r="H101" s="40">
        <v>8484.56</v>
      </c>
      <c r="I101" s="40">
        <v>4242.28</v>
      </c>
      <c r="J101" s="23">
        <v>468206</v>
      </c>
      <c r="K101" s="23">
        <v>0</v>
      </c>
      <c r="L101">
        <f t="shared" si="1"/>
        <v>1</v>
      </c>
    </row>
    <row r="102" spans="1:12" x14ac:dyDescent="0.25">
      <c r="A102" s="60">
        <v>110304</v>
      </c>
      <c r="B102" t="s">
        <v>292</v>
      </c>
      <c r="C102">
        <v>1</v>
      </c>
      <c r="D102">
        <v>0</v>
      </c>
      <c r="E102" s="23">
        <v>4</v>
      </c>
      <c r="F102" s="22">
        <v>3.2719999999999998</v>
      </c>
      <c r="G102" s="40">
        <v>3764</v>
      </c>
      <c r="H102" s="40">
        <v>11605.4</v>
      </c>
      <c r="I102" s="40">
        <v>5802.7</v>
      </c>
      <c r="J102" s="23">
        <v>260512</v>
      </c>
      <c r="K102" s="23">
        <v>0</v>
      </c>
      <c r="L102">
        <f t="shared" si="1"/>
        <v>1</v>
      </c>
    </row>
    <row r="103" spans="1:12" x14ac:dyDescent="0.25">
      <c r="A103" s="60">
        <v>110701</v>
      </c>
      <c r="B103" t="s">
        <v>248</v>
      </c>
      <c r="C103">
        <v>1</v>
      </c>
      <c r="D103">
        <v>0</v>
      </c>
      <c r="E103" s="23">
        <v>5</v>
      </c>
      <c r="F103" s="22">
        <v>1.944</v>
      </c>
      <c r="G103" s="40">
        <v>3360</v>
      </c>
      <c r="H103" s="40">
        <v>7667.72</v>
      </c>
      <c r="I103" s="40">
        <v>3833.86</v>
      </c>
      <c r="J103" s="23">
        <v>134322</v>
      </c>
      <c r="K103" s="23">
        <v>0</v>
      </c>
      <c r="L103">
        <f t="shared" si="1"/>
        <v>1</v>
      </c>
    </row>
    <row r="104" spans="1:12" x14ac:dyDescent="0.25">
      <c r="A104" s="60">
        <v>110901</v>
      </c>
      <c r="B104" t="s">
        <v>286</v>
      </c>
      <c r="C104">
        <v>1</v>
      </c>
      <c r="D104">
        <v>0</v>
      </c>
      <c r="E104" s="23">
        <v>4</v>
      </c>
      <c r="F104" s="22">
        <v>3.3029999999999999</v>
      </c>
      <c r="G104" s="40">
        <v>4000</v>
      </c>
      <c r="H104" s="40">
        <v>11493.22</v>
      </c>
      <c r="I104" s="40">
        <v>5746.61</v>
      </c>
      <c r="J104" s="23">
        <v>85523</v>
      </c>
      <c r="K104" s="23">
        <v>0</v>
      </c>
      <c r="L104">
        <f t="shared" si="1"/>
        <v>1</v>
      </c>
    </row>
    <row r="105" spans="1:12" x14ac:dyDescent="0.25">
      <c r="A105" s="60">
        <v>120102</v>
      </c>
      <c r="B105" t="s">
        <v>467</v>
      </c>
      <c r="C105">
        <v>1</v>
      </c>
      <c r="D105">
        <v>0</v>
      </c>
      <c r="E105" s="23">
        <v>5</v>
      </c>
      <c r="F105" s="22">
        <v>0.504</v>
      </c>
      <c r="G105" s="40">
        <v>2700</v>
      </c>
      <c r="H105" s="40">
        <v>500</v>
      </c>
      <c r="I105" s="40">
        <v>2700</v>
      </c>
      <c r="J105" s="23">
        <v>16200</v>
      </c>
      <c r="K105" s="23">
        <v>0</v>
      </c>
      <c r="L105">
        <f t="shared" si="1"/>
        <v>1</v>
      </c>
    </row>
    <row r="106" spans="1:12" x14ac:dyDescent="0.25">
      <c r="A106" s="60">
        <v>120301</v>
      </c>
      <c r="B106" t="s">
        <v>181</v>
      </c>
      <c r="C106">
        <v>1</v>
      </c>
      <c r="D106">
        <v>0</v>
      </c>
      <c r="E106" s="23">
        <v>4</v>
      </c>
      <c r="F106" s="22">
        <v>0.71199999999999997</v>
      </c>
      <c r="G106" s="40">
        <v>2700</v>
      </c>
      <c r="H106" s="40">
        <v>912.09</v>
      </c>
      <c r="I106" s="40">
        <v>2700</v>
      </c>
      <c r="J106" s="23">
        <v>0</v>
      </c>
      <c r="K106" s="23">
        <v>0</v>
      </c>
      <c r="L106">
        <f t="shared" si="1"/>
        <v>0</v>
      </c>
    </row>
    <row r="107" spans="1:12" x14ac:dyDescent="0.25">
      <c r="A107" s="60">
        <v>120401</v>
      </c>
      <c r="B107" t="s">
        <v>14</v>
      </c>
      <c r="C107">
        <v>1</v>
      </c>
      <c r="D107">
        <v>0</v>
      </c>
      <c r="E107" s="23">
        <v>4</v>
      </c>
      <c r="F107" s="22">
        <v>2.6619999999999999</v>
      </c>
      <c r="G107" s="40">
        <v>4000</v>
      </c>
      <c r="H107" s="40">
        <v>8495.75</v>
      </c>
      <c r="I107" s="40">
        <v>4247.87</v>
      </c>
      <c r="J107" s="23">
        <v>80000</v>
      </c>
      <c r="K107" s="23">
        <v>0</v>
      </c>
      <c r="L107">
        <f t="shared" si="1"/>
        <v>1</v>
      </c>
    </row>
    <row r="108" spans="1:12" x14ac:dyDescent="0.25">
      <c r="A108" s="60">
        <v>120501</v>
      </c>
      <c r="B108" t="s">
        <v>176</v>
      </c>
      <c r="C108">
        <v>1</v>
      </c>
      <c r="D108">
        <v>0</v>
      </c>
      <c r="E108" s="23">
        <v>5</v>
      </c>
      <c r="F108" s="22">
        <v>1.522</v>
      </c>
      <c r="G108" s="40">
        <v>2700</v>
      </c>
      <c r="H108" s="40">
        <v>5520</v>
      </c>
      <c r="I108" s="40">
        <v>2760</v>
      </c>
      <c r="J108" s="23">
        <v>0</v>
      </c>
      <c r="K108" s="23">
        <v>0</v>
      </c>
      <c r="L108">
        <f t="shared" si="1"/>
        <v>0</v>
      </c>
    </row>
    <row r="109" spans="1:12" x14ac:dyDescent="0.25">
      <c r="A109" s="60">
        <v>120701</v>
      </c>
      <c r="B109" t="s">
        <v>205</v>
      </c>
      <c r="C109">
        <v>1</v>
      </c>
      <c r="D109">
        <v>0</v>
      </c>
      <c r="E109" s="23">
        <v>4</v>
      </c>
      <c r="F109" s="22">
        <v>2.0870000000000002</v>
      </c>
      <c r="G109" s="40">
        <v>3124</v>
      </c>
      <c r="H109" s="40">
        <v>7124.24</v>
      </c>
      <c r="I109" s="40">
        <v>3562.12</v>
      </c>
      <c r="J109" s="23">
        <v>34623</v>
      </c>
      <c r="K109" s="23">
        <v>0</v>
      </c>
      <c r="L109">
        <f t="shared" si="1"/>
        <v>1</v>
      </c>
    </row>
    <row r="110" spans="1:12" x14ac:dyDescent="0.25">
      <c r="A110" s="60">
        <v>120906</v>
      </c>
      <c r="B110" t="s">
        <v>234</v>
      </c>
      <c r="C110">
        <v>1</v>
      </c>
      <c r="D110">
        <v>0</v>
      </c>
      <c r="E110" s="23">
        <v>4</v>
      </c>
      <c r="F110" s="22">
        <v>1.9470000000000001</v>
      </c>
      <c r="G110" s="40">
        <v>3112</v>
      </c>
      <c r="H110" s="40">
        <v>6328.54</v>
      </c>
      <c r="I110" s="40">
        <v>3164.27</v>
      </c>
      <c r="J110" s="23">
        <v>0</v>
      </c>
      <c r="K110" s="23">
        <v>0</v>
      </c>
      <c r="L110">
        <f t="shared" si="1"/>
        <v>0</v>
      </c>
    </row>
    <row r="111" spans="1:12" x14ac:dyDescent="0.25">
      <c r="A111" s="60">
        <v>121401</v>
      </c>
      <c r="B111" t="s">
        <v>287</v>
      </c>
      <c r="C111">
        <v>1</v>
      </c>
      <c r="D111">
        <v>0</v>
      </c>
      <c r="E111" s="23">
        <v>4</v>
      </c>
      <c r="F111" s="22">
        <v>1.069</v>
      </c>
      <c r="G111" s="40">
        <v>4000</v>
      </c>
      <c r="H111" s="40">
        <v>2806.45</v>
      </c>
      <c r="I111" s="40">
        <v>4000</v>
      </c>
      <c r="J111" s="23">
        <v>48000</v>
      </c>
      <c r="K111" s="23">
        <v>0</v>
      </c>
      <c r="L111">
        <f t="shared" si="1"/>
        <v>1</v>
      </c>
    </row>
    <row r="112" spans="1:12" x14ac:dyDescent="0.25">
      <c r="A112" s="60">
        <v>121502</v>
      </c>
      <c r="B112" t="s">
        <v>370</v>
      </c>
      <c r="C112">
        <v>1</v>
      </c>
      <c r="D112">
        <v>0</v>
      </c>
      <c r="E112" s="23">
        <v>5</v>
      </c>
      <c r="F112" s="22">
        <v>1.337</v>
      </c>
      <c r="G112" s="40">
        <v>2700</v>
      </c>
      <c r="H112" s="40">
        <v>3872.9</v>
      </c>
      <c r="I112" s="40">
        <v>2700</v>
      </c>
      <c r="J112" s="23">
        <v>28350</v>
      </c>
      <c r="K112" s="23">
        <v>0</v>
      </c>
      <c r="L112">
        <f t="shared" si="1"/>
        <v>1</v>
      </c>
    </row>
    <row r="113" spans="1:12" x14ac:dyDescent="0.25">
      <c r="A113" s="60">
        <v>121601</v>
      </c>
      <c r="B113" t="s">
        <v>389</v>
      </c>
      <c r="C113">
        <v>1</v>
      </c>
      <c r="D113">
        <v>0</v>
      </c>
      <c r="E113" s="23">
        <v>4</v>
      </c>
      <c r="F113" s="22">
        <v>2.8319999999999999</v>
      </c>
      <c r="G113" s="40">
        <v>3848</v>
      </c>
      <c r="H113" s="40">
        <v>10172.26</v>
      </c>
      <c r="I113" s="40">
        <v>5086.13</v>
      </c>
      <c r="J113" s="23">
        <v>83978</v>
      </c>
      <c r="K113" s="23">
        <v>0</v>
      </c>
      <c r="L113">
        <f t="shared" si="1"/>
        <v>1</v>
      </c>
    </row>
    <row r="114" spans="1:12" x14ac:dyDescent="0.25">
      <c r="A114" s="60">
        <v>121701</v>
      </c>
      <c r="B114" t="s">
        <v>398</v>
      </c>
      <c r="C114">
        <v>1</v>
      </c>
      <c r="D114">
        <v>0</v>
      </c>
      <c r="E114" s="23">
        <v>4</v>
      </c>
      <c r="F114" s="22">
        <v>1.8120000000000001</v>
      </c>
      <c r="G114" s="40">
        <v>3544</v>
      </c>
      <c r="H114" s="40">
        <v>6602.14</v>
      </c>
      <c r="I114" s="40">
        <v>3544</v>
      </c>
      <c r="J114" s="23">
        <v>39199</v>
      </c>
      <c r="K114" s="23">
        <v>0</v>
      </c>
      <c r="L114">
        <f t="shared" si="1"/>
        <v>1</v>
      </c>
    </row>
    <row r="115" spans="1:12" x14ac:dyDescent="0.25">
      <c r="A115" s="60">
        <v>121702</v>
      </c>
      <c r="B115" t="s">
        <v>372</v>
      </c>
      <c r="C115">
        <v>1</v>
      </c>
      <c r="D115">
        <v>0</v>
      </c>
      <c r="E115" s="23">
        <v>5</v>
      </c>
      <c r="F115" s="22">
        <v>2.024</v>
      </c>
      <c r="G115" s="40">
        <v>4000</v>
      </c>
      <c r="H115" s="40">
        <v>6921.23</v>
      </c>
      <c r="I115" s="40">
        <v>4000</v>
      </c>
      <c r="J115" s="23">
        <v>56250</v>
      </c>
      <c r="K115" s="23">
        <v>0</v>
      </c>
      <c r="L115">
        <f t="shared" si="1"/>
        <v>1</v>
      </c>
    </row>
    <row r="116" spans="1:12" x14ac:dyDescent="0.25">
      <c r="A116" s="60">
        <v>121901</v>
      </c>
      <c r="B116" t="s">
        <v>415</v>
      </c>
      <c r="C116">
        <v>1</v>
      </c>
      <c r="D116">
        <v>0</v>
      </c>
      <c r="E116" s="23">
        <v>4</v>
      </c>
      <c r="F116" s="22">
        <v>2.657</v>
      </c>
      <c r="G116" s="40">
        <v>3568</v>
      </c>
      <c r="H116" s="40">
        <v>8920.02</v>
      </c>
      <c r="I116" s="40">
        <v>4460.01</v>
      </c>
      <c r="J116" s="23">
        <v>105496</v>
      </c>
      <c r="K116" s="23">
        <v>0</v>
      </c>
      <c r="L116">
        <f t="shared" si="1"/>
        <v>1</v>
      </c>
    </row>
    <row r="117" spans="1:12" x14ac:dyDescent="0.25">
      <c r="A117" s="60">
        <v>130200</v>
      </c>
      <c r="B117" t="s">
        <v>124</v>
      </c>
      <c r="C117">
        <v>1</v>
      </c>
      <c r="D117">
        <v>0</v>
      </c>
      <c r="E117" s="23">
        <v>5</v>
      </c>
      <c r="F117" s="22">
        <v>0.83599999999999997</v>
      </c>
      <c r="G117" s="40">
        <v>2700</v>
      </c>
      <c r="H117" s="40">
        <v>5925.47</v>
      </c>
      <c r="I117" s="40">
        <v>2962.73</v>
      </c>
      <c r="J117" s="23">
        <v>373181</v>
      </c>
      <c r="K117" s="23">
        <v>0</v>
      </c>
      <c r="L117">
        <f t="shared" si="1"/>
        <v>1</v>
      </c>
    </row>
    <row r="118" spans="1:12" x14ac:dyDescent="0.25">
      <c r="A118" s="60">
        <v>130502</v>
      </c>
      <c r="B118" t="s">
        <v>180</v>
      </c>
      <c r="C118">
        <v>1</v>
      </c>
      <c r="D118">
        <v>0</v>
      </c>
      <c r="E118" s="23">
        <v>5</v>
      </c>
      <c r="F118" s="22">
        <v>1.3280000000000001</v>
      </c>
      <c r="G118" s="40">
        <v>2736</v>
      </c>
      <c r="H118" s="40">
        <v>7305.24</v>
      </c>
      <c r="I118" s="40">
        <v>3652.62</v>
      </c>
      <c r="J118" s="23">
        <v>95760</v>
      </c>
      <c r="K118" s="23">
        <v>0</v>
      </c>
      <c r="L118">
        <f t="shared" si="1"/>
        <v>1</v>
      </c>
    </row>
    <row r="119" spans="1:12" x14ac:dyDescent="0.25">
      <c r="A119" s="60">
        <v>130801</v>
      </c>
      <c r="B119" t="s">
        <v>468</v>
      </c>
      <c r="C119">
        <v>1</v>
      </c>
      <c r="D119">
        <v>0</v>
      </c>
      <c r="E119" s="23">
        <v>5</v>
      </c>
      <c r="F119" s="22">
        <v>0.77800000000000002</v>
      </c>
      <c r="G119" s="40">
        <v>2700</v>
      </c>
      <c r="H119" s="40">
        <v>5534.51</v>
      </c>
      <c r="I119" s="40">
        <v>2767.25</v>
      </c>
      <c r="J119" s="23">
        <v>1462768</v>
      </c>
      <c r="K119" s="23">
        <v>1462768</v>
      </c>
      <c r="L119">
        <f t="shared" si="1"/>
        <v>0</v>
      </c>
    </row>
    <row r="120" spans="1:12" x14ac:dyDescent="0.25">
      <c r="A120" s="60">
        <v>131101</v>
      </c>
      <c r="B120" t="s">
        <v>320</v>
      </c>
      <c r="C120">
        <v>1</v>
      </c>
      <c r="D120">
        <v>0</v>
      </c>
      <c r="E120" s="23">
        <v>5</v>
      </c>
      <c r="F120" s="22">
        <v>0.98699999999999999</v>
      </c>
      <c r="G120" s="40">
        <v>2700</v>
      </c>
      <c r="H120" s="40">
        <v>4118.72</v>
      </c>
      <c r="I120" s="40">
        <v>2700</v>
      </c>
      <c r="J120" s="23">
        <v>77002</v>
      </c>
      <c r="K120" s="23">
        <v>0</v>
      </c>
      <c r="L120">
        <f t="shared" si="1"/>
        <v>1</v>
      </c>
    </row>
    <row r="121" spans="1:12" x14ac:dyDescent="0.25">
      <c r="A121" s="60">
        <v>131201</v>
      </c>
      <c r="B121" t="s">
        <v>469</v>
      </c>
      <c r="C121">
        <v>1</v>
      </c>
      <c r="D121">
        <v>0</v>
      </c>
      <c r="E121" s="23">
        <v>6</v>
      </c>
      <c r="F121" s="22">
        <v>0.42199999999999999</v>
      </c>
      <c r="G121" s="40">
        <v>2700</v>
      </c>
      <c r="H121" s="40">
        <v>3524.25</v>
      </c>
      <c r="I121" s="40">
        <v>2700</v>
      </c>
      <c r="J121" s="23">
        <v>0</v>
      </c>
      <c r="K121" s="23">
        <v>0</v>
      </c>
      <c r="L121">
        <f t="shared" si="1"/>
        <v>0</v>
      </c>
    </row>
    <row r="122" spans="1:12" x14ac:dyDescent="0.25">
      <c r="A122" s="60">
        <v>131301</v>
      </c>
      <c r="B122" t="s">
        <v>470</v>
      </c>
      <c r="C122">
        <v>1</v>
      </c>
      <c r="D122">
        <v>0</v>
      </c>
      <c r="E122" s="23">
        <v>5</v>
      </c>
      <c r="F122" s="22">
        <v>0.69</v>
      </c>
      <c r="G122" s="40">
        <v>2700</v>
      </c>
      <c r="H122" s="40">
        <v>2869.58</v>
      </c>
      <c r="I122" s="40">
        <v>2700</v>
      </c>
      <c r="J122" s="23">
        <v>0</v>
      </c>
      <c r="K122" s="23">
        <v>0</v>
      </c>
      <c r="L122">
        <f t="shared" si="1"/>
        <v>0</v>
      </c>
    </row>
    <row r="123" spans="1:12" x14ac:dyDescent="0.25">
      <c r="A123" s="60">
        <v>131500</v>
      </c>
      <c r="B123" t="s">
        <v>353</v>
      </c>
      <c r="C123">
        <v>1</v>
      </c>
      <c r="D123">
        <v>0</v>
      </c>
      <c r="E123" s="23">
        <v>3</v>
      </c>
      <c r="F123" s="22">
        <v>2.5870000000000002</v>
      </c>
      <c r="G123" s="40">
        <v>3296</v>
      </c>
      <c r="H123" s="40">
        <v>12278.81</v>
      </c>
      <c r="I123" s="40">
        <v>6139.4</v>
      </c>
      <c r="J123" s="23">
        <v>796411</v>
      </c>
      <c r="K123" s="23">
        <v>0</v>
      </c>
      <c r="L123">
        <f t="shared" si="1"/>
        <v>1</v>
      </c>
    </row>
    <row r="124" spans="1:12" x14ac:dyDescent="0.25">
      <c r="A124" s="60">
        <v>131601</v>
      </c>
      <c r="B124" t="s">
        <v>471</v>
      </c>
      <c r="C124">
        <v>1</v>
      </c>
      <c r="D124">
        <v>0</v>
      </c>
      <c r="E124" s="23">
        <v>5</v>
      </c>
      <c r="F124" s="22">
        <v>0.47399999999999998</v>
      </c>
      <c r="G124" s="40">
        <v>2700</v>
      </c>
      <c r="H124" s="40">
        <v>5009.22</v>
      </c>
      <c r="I124" s="40">
        <v>2700</v>
      </c>
      <c r="J124" s="23">
        <v>0</v>
      </c>
      <c r="K124" s="23">
        <v>0</v>
      </c>
      <c r="L124">
        <f t="shared" si="1"/>
        <v>0</v>
      </c>
    </row>
    <row r="125" spans="1:12" x14ac:dyDescent="0.25">
      <c r="A125" s="60">
        <v>131602</v>
      </c>
      <c r="B125" t="s">
        <v>472</v>
      </c>
      <c r="C125">
        <v>1</v>
      </c>
      <c r="D125">
        <v>0</v>
      </c>
      <c r="E125" s="23">
        <v>5</v>
      </c>
      <c r="F125" s="22">
        <v>0.379</v>
      </c>
      <c r="G125" s="40">
        <v>2700</v>
      </c>
      <c r="H125" s="40">
        <v>4909.4399999999996</v>
      </c>
      <c r="I125" s="40">
        <v>2700</v>
      </c>
      <c r="J125" s="23">
        <v>0</v>
      </c>
      <c r="K125" s="23">
        <v>0</v>
      </c>
      <c r="L125">
        <f t="shared" si="1"/>
        <v>0</v>
      </c>
    </row>
    <row r="126" spans="1:12" x14ac:dyDescent="0.25">
      <c r="A126" s="60">
        <v>131701</v>
      </c>
      <c r="B126" t="s">
        <v>473</v>
      </c>
      <c r="C126">
        <v>1</v>
      </c>
      <c r="D126">
        <v>0</v>
      </c>
      <c r="E126" s="23">
        <v>5</v>
      </c>
      <c r="F126" s="22">
        <v>0.41</v>
      </c>
      <c r="G126" s="40">
        <v>2700</v>
      </c>
      <c r="H126" s="40">
        <v>4670.42</v>
      </c>
      <c r="I126" s="40">
        <v>2700</v>
      </c>
      <c r="J126" s="23">
        <v>0</v>
      </c>
      <c r="K126" s="23">
        <v>0</v>
      </c>
      <c r="L126">
        <f t="shared" si="1"/>
        <v>0</v>
      </c>
    </row>
    <row r="127" spans="1:12" x14ac:dyDescent="0.25">
      <c r="A127" s="60">
        <v>131801</v>
      </c>
      <c r="B127" t="s">
        <v>474</v>
      </c>
      <c r="C127">
        <v>1</v>
      </c>
      <c r="D127">
        <v>0</v>
      </c>
      <c r="E127" s="23">
        <v>6</v>
      </c>
      <c r="F127" s="22">
        <v>0.307</v>
      </c>
      <c r="G127" s="40">
        <v>2700</v>
      </c>
      <c r="H127" s="40">
        <v>1901.35</v>
      </c>
      <c r="I127" s="40">
        <v>2700</v>
      </c>
      <c r="J127" s="23">
        <v>0</v>
      </c>
      <c r="K127" s="23">
        <v>0</v>
      </c>
      <c r="L127">
        <f t="shared" si="1"/>
        <v>0</v>
      </c>
    </row>
    <row r="128" spans="1:12" x14ac:dyDescent="0.25">
      <c r="A128" s="60">
        <v>132101</v>
      </c>
      <c r="B128" t="s">
        <v>475</v>
      </c>
      <c r="C128">
        <v>1</v>
      </c>
      <c r="D128">
        <v>0</v>
      </c>
      <c r="E128" s="23">
        <v>5</v>
      </c>
      <c r="F128" s="22">
        <v>0.32700000000000001</v>
      </c>
      <c r="G128" s="40">
        <v>2700</v>
      </c>
      <c r="H128" s="40">
        <v>4378.97</v>
      </c>
      <c r="I128" s="40">
        <v>2700</v>
      </c>
      <c r="J128" s="23">
        <v>0</v>
      </c>
      <c r="K128" s="23">
        <v>0</v>
      </c>
      <c r="L128">
        <f t="shared" si="1"/>
        <v>0</v>
      </c>
    </row>
    <row r="129" spans="1:12" x14ac:dyDescent="0.25">
      <c r="A129" s="60">
        <v>132201</v>
      </c>
      <c r="B129" t="s">
        <v>476</v>
      </c>
      <c r="C129">
        <v>1</v>
      </c>
      <c r="D129">
        <v>0</v>
      </c>
      <c r="E129" s="23">
        <v>6</v>
      </c>
      <c r="F129" s="22">
        <v>0.47799999999999998</v>
      </c>
      <c r="G129" s="40">
        <v>2700</v>
      </c>
      <c r="H129" s="40">
        <v>2573.9299999999998</v>
      </c>
      <c r="I129" s="40">
        <v>2700</v>
      </c>
      <c r="J129" s="23">
        <v>0</v>
      </c>
      <c r="K129" s="23">
        <v>0</v>
      </c>
      <c r="L129">
        <f t="shared" si="1"/>
        <v>0</v>
      </c>
    </row>
    <row r="130" spans="1:12" x14ac:dyDescent="0.25">
      <c r="A130" s="60">
        <v>140101</v>
      </c>
      <c r="B130" t="s">
        <v>477</v>
      </c>
      <c r="C130">
        <v>1</v>
      </c>
      <c r="D130">
        <v>0</v>
      </c>
      <c r="E130" s="23">
        <v>5</v>
      </c>
      <c r="F130" s="22">
        <v>0.55200000000000005</v>
      </c>
      <c r="G130" s="40">
        <v>2988</v>
      </c>
      <c r="H130" s="40">
        <v>4829.6400000000003</v>
      </c>
      <c r="I130" s="40">
        <v>2988</v>
      </c>
      <c r="J130" s="23">
        <v>163404</v>
      </c>
      <c r="K130" s="23">
        <v>0</v>
      </c>
      <c r="L130">
        <f t="shared" si="1"/>
        <v>1</v>
      </c>
    </row>
    <row r="131" spans="1:12" x14ac:dyDescent="0.25">
      <c r="A131" s="60">
        <v>140201</v>
      </c>
      <c r="B131" t="s">
        <v>478</v>
      </c>
      <c r="C131">
        <v>1</v>
      </c>
      <c r="D131">
        <v>0</v>
      </c>
      <c r="E131" s="23">
        <v>5</v>
      </c>
      <c r="F131" s="22">
        <v>0.45400000000000001</v>
      </c>
      <c r="G131" s="40">
        <v>2700</v>
      </c>
      <c r="H131" s="40">
        <v>3759.36</v>
      </c>
      <c r="I131" s="40">
        <v>2700</v>
      </c>
      <c r="J131" s="23">
        <v>377955</v>
      </c>
      <c r="K131" s="23">
        <v>0</v>
      </c>
      <c r="L131">
        <f t="shared" ref="L131:L194" si="2">IF(J131-K131&gt;0,1,0)</f>
        <v>1</v>
      </c>
    </row>
    <row r="132" spans="1:12" x14ac:dyDescent="0.25">
      <c r="A132" s="60">
        <v>140203</v>
      </c>
      <c r="B132" t="s">
        <v>479</v>
      </c>
      <c r="C132">
        <v>1</v>
      </c>
      <c r="D132">
        <v>0</v>
      </c>
      <c r="E132" s="23">
        <v>5</v>
      </c>
      <c r="F132" s="22">
        <v>0.23</v>
      </c>
      <c r="G132" s="40">
        <v>2700</v>
      </c>
      <c r="H132" s="40">
        <v>3203.76</v>
      </c>
      <c r="I132" s="40">
        <v>2700</v>
      </c>
      <c r="J132" s="23">
        <v>542631</v>
      </c>
      <c r="K132" s="23">
        <v>0</v>
      </c>
      <c r="L132">
        <f t="shared" si="2"/>
        <v>1</v>
      </c>
    </row>
    <row r="133" spans="1:12" x14ac:dyDescent="0.25">
      <c r="A133" s="60">
        <v>140207</v>
      </c>
      <c r="B133" t="s">
        <v>480</v>
      </c>
      <c r="C133">
        <v>1</v>
      </c>
      <c r="D133">
        <v>0</v>
      </c>
      <c r="E133" s="23">
        <v>5</v>
      </c>
      <c r="F133" s="22">
        <v>0.78200000000000003</v>
      </c>
      <c r="G133" s="40">
        <v>2700</v>
      </c>
      <c r="H133" s="40">
        <v>4431.95</v>
      </c>
      <c r="I133" s="40">
        <v>2700</v>
      </c>
      <c r="J133" s="23">
        <v>326700</v>
      </c>
      <c r="K133" s="23">
        <v>0</v>
      </c>
      <c r="L133">
        <f t="shared" si="2"/>
        <v>1</v>
      </c>
    </row>
    <row r="134" spans="1:12" x14ac:dyDescent="0.25">
      <c r="A134" s="60">
        <v>140301</v>
      </c>
      <c r="B134" t="s">
        <v>481</v>
      </c>
      <c r="C134">
        <v>1</v>
      </c>
      <c r="D134">
        <v>0</v>
      </c>
      <c r="E134" s="23">
        <v>6</v>
      </c>
      <c r="F134" s="22">
        <v>0.17399999999999999</v>
      </c>
      <c r="G134" s="40">
        <v>2700</v>
      </c>
      <c r="H134" s="40">
        <v>3108.13</v>
      </c>
      <c r="I134" s="40">
        <v>2700</v>
      </c>
      <c r="J134" s="23">
        <v>0</v>
      </c>
      <c r="K134" s="23">
        <v>0</v>
      </c>
      <c r="L134">
        <f t="shared" si="2"/>
        <v>0</v>
      </c>
    </row>
    <row r="135" spans="1:12" x14ac:dyDescent="0.25">
      <c r="A135" s="60">
        <v>140600</v>
      </c>
      <c r="B135" t="s">
        <v>138</v>
      </c>
      <c r="C135">
        <v>1</v>
      </c>
      <c r="D135">
        <v>1</v>
      </c>
      <c r="E135" s="23">
        <v>2</v>
      </c>
      <c r="F135" s="22">
        <v>4.8380000000000001</v>
      </c>
      <c r="G135" s="40">
        <v>4000</v>
      </c>
      <c r="H135" s="40">
        <v>12268.58</v>
      </c>
      <c r="I135" s="40">
        <v>6134.29</v>
      </c>
      <c r="J135" s="23">
        <v>16594227</v>
      </c>
      <c r="K135" s="23">
        <v>2619685</v>
      </c>
      <c r="L135">
        <f t="shared" si="2"/>
        <v>1</v>
      </c>
    </row>
    <row r="136" spans="1:12" x14ac:dyDescent="0.25">
      <c r="A136" s="60">
        <v>140701</v>
      </c>
      <c r="B136" t="s">
        <v>155</v>
      </c>
      <c r="C136">
        <v>1</v>
      </c>
      <c r="D136">
        <v>0</v>
      </c>
      <c r="E136" s="23">
        <v>5</v>
      </c>
      <c r="F136" s="22">
        <v>1.218</v>
      </c>
      <c r="G136" s="40">
        <v>2700</v>
      </c>
      <c r="H136" s="40">
        <v>5718.89</v>
      </c>
      <c r="I136" s="40">
        <v>2859.44</v>
      </c>
      <c r="J136" s="23">
        <v>1254320</v>
      </c>
      <c r="K136" s="23">
        <v>740200</v>
      </c>
      <c r="L136">
        <f t="shared" si="2"/>
        <v>1</v>
      </c>
    </row>
    <row r="137" spans="1:12" x14ac:dyDescent="0.25">
      <c r="A137" s="60">
        <v>140702</v>
      </c>
      <c r="B137" t="s">
        <v>289</v>
      </c>
      <c r="C137">
        <v>1</v>
      </c>
      <c r="D137">
        <v>0</v>
      </c>
      <c r="E137" s="23">
        <v>5</v>
      </c>
      <c r="F137" s="22">
        <v>1.1499999999999999</v>
      </c>
      <c r="G137" s="40">
        <v>2888</v>
      </c>
      <c r="H137" s="40">
        <v>6006.1</v>
      </c>
      <c r="I137" s="40">
        <v>3003.05</v>
      </c>
      <c r="J137" s="23">
        <v>170392</v>
      </c>
      <c r="K137" s="23">
        <v>0</v>
      </c>
      <c r="L137">
        <f t="shared" si="2"/>
        <v>1</v>
      </c>
    </row>
    <row r="138" spans="1:12" x14ac:dyDescent="0.25">
      <c r="A138" s="60">
        <v>140703</v>
      </c>
      <c r="B138" t="s">
        <v>17</v>
      </c>
      <c r="C138">
        <v>1</v>
      </c>
      <c r="D138">
        <v>0</v>
      </c>
      <c r="E138" s="23">
        <v>5</v>
      </c>
      <c r="F138" s="22">
        <v>1.5309999999999999</v>
      </c>
      <c r="G138" s="40">
        <v>3604</v>
      </c>
      <c r="H138" s="40">
        <v>7348.28</v>
      </c>
      <c r="I138" s="40">
        <v>3674.14</v>
      </c>
      <c r="J138" s="23">
        <v>126140</v>
      </c>
      <c r="K138" s="23">
        <v>0</v>
      </c>
      <c r="L138">
        <f t="shared" si="2"/>
        <v>1</v>
      </c>
    </row>
    <row r="139" spans="1:12" x14ac:dyDescent="0.25">
      <c r="A139" s="60">
        <v>140707</v>
      </c>
      <c r="B139" t="s">
        <v>177</v>
      </c>
      <c r="C139">
        <v>1</v>
      </c>
      <c r="D139">
        <v>0</v>
      </c>
      <c r="E139" s="23">
        <v>5</v>
      </c>
      <c r="F139" s="22">
        <v>1.0149999999999999</v>
      </c>
      <c r="G139" s="40">
        <v>2768</v>
      </c>
      <c r="H139" s="40">
        <v>5876.33</v>
      </c>
      <c r="I139" s="40">
        <v>2938.16</v>
      </c>
      <c r="J139" s="23">
        <v>184447</v>
      </c>
      <c r="K139" s="23">
        <v>0</v>
      </c>
      <c r="L139">
        <f t="shared" si="2"/>
        <v>1</v>
      </c>
    </row>
    <row r="140" spans="1:12" x14ac:dyDescent="0.25">
      <c r="A140" s="60">
        <v>140709</v>
      </c>
      <c r="B140" t="s">
        <v>391</v>
      </c>
      <c r="C140">
        <v>1</v>
      </c>
      <c r="D140">
        <v>0</v>
      </c>
      <c r="E140" s="23">
        <v>3</v>
      </c>
      <c r="F140" s="22">
        <v>1.4379999999999999</v>
      </c>
      <c r="G140" s="40">
        <v>3232</v>
      </c>
      <c r="H140" s="40">
        <v>7112.87</v>
      </c>
      <c r="I140" s="40">
        <v>3556.43</v>
      </c>
      <c r="J140" s="23">
        <v>174853</v>
      </c>
      <c r="K140" s="23">
        <v>0</v>
      </c>
      <c r="L140">
        <f t="shared" si="2"/>
        <v>1</v>
      </c>
    </row>
    <row r="141" spans="1:12" x14ac:dyDescent="0.25">
      <c r="A141" s="60">
        <v>140801</v>
      </c>
      <c r="B141" t="s">
        <v>482</v>
      </c>
      <c r="C141">
        <v>1</v>
      </c>
      <c r="D141">
        <v>0</v>
      </c>
      <c r="E141" s="23">
        <v>6</v>
      </c>
      <c r="F141" s="22">
        <v>0.123</v>
      </c>
      <c r="G141" s="40">
        <v>2700</v>
      </c>
      <c r="H141" s="40">
        <v>2760.92</v>
      </c>
      <c r="I141" s="40">
        <v>2700</v>
      </c>
      <c r="J141" s="23">
        <v>243000</v>
      </c>
      <c r="K141" s="23">
        <v>0</v>
      </c>
      <c r="L141">
        <f t="shared" si="2"/>
        <v>1</v>
      </c>
    </row>
    <row r="142" spans="1:12" x14ac:dyDescent="0.25">
      <c r="A142" s="60">
        <v>141101</v>
      </c>
      <c r="B142" t="s">
        <v>57</v>
      </c>
      <c r="C142">
        <v>1</v>
      </c>
      <c r="D142">
        <v>0</v>
      </c>
      <c r="E142" s="23">
        <v>5</v>
      </c>
      <c r="F142" s="22">
        <v>1.3979999999999999</v>
      </c>
      <c r="G142" s="40">
        <v>2988</v>
      </c>
      <c r="H142" s="40">
        <v>6217.81</v>
      </c>
      <c r="I142" s="40">
        <v>3108.9</v>
      </c>
      <c r="J142" s="23">
        <v>179001</v>
      </c>
      <c r="K142" s="23">
        <v>0</v>
      </c>
      <c r="L142">
        <f t="shared" si="2"/>
        <v>1</v>
      </c>
    </row>
    <row r="143" spans="1:12" x14ac:dyDescent="0.25">
      <c r="A143" s="60">
        <v>141201</v>
      </c>
      <c r="B143" t="s">
        <v>483</v>
      </c>
      <c r="C143">
        <v>1</v>
      </c>
      <c r="D143">
        <v>0</v>
      </c>
      <c r="E143" s="23">
        <v>5</v>
      </c>
      <c r="F143" s="22">
        <v>0.64700000000000002</v>
      </c>
      <c r="G143" s="40">
        <v>2852</v>
      </c>
      <c r="H143" s="40">
        <v>4725.4799999999996</v>
      </c>
      <c r="I143" s="40">
        <v>2852</v>
      </c>
      <c r="J143" s="23">
        <v>134616</v>
      </c>
      <c r="K143" s="23">
        <v>0</v>
      </c>
      <c r="L143">
        <f t="shared" si="2"/>
        <v>1</v>
      </c>
    </row>
    <row r="144" spans="1:12" x14ac:dyDescent="0.25">
      <c r="A144" s="60">
        <v>141301</v>
      </c>
      <c r="B144" t="s">
        <v>484</v>
      </c>
      <c r="C144">
        <v>1</v>
      </c>
      <c r="D144">
        <v>0</v>
      </c>
      <c r="E144" s="23">
        <v>5</v>
      </c>
      <c r="F144" s="22">
        <v>0.26200000000000001</v>
      </c>
      <c r="G144" s="40">
        <v>2700</v>
      </c>
      <c r="H144" s="40">
        <v>3217.57</v>
      </c>
      <c r="I144" s="40">
        <v>2700</v>
      </c>
      <c r="J144" s="23">
        <v>0</v>
      </c>
      <c r="K144" s="23">
        <v>0</v>
      </c>
      <c r="L144">
        <f t="shared" si="2"/>
        <v>0</v>
      </c>
    </row>
    <row r="145" spans="1:12" x14ac:dyDescent="0.25">
      <c r="A145" s="60">
        <v>141401</v>
      </c>
      <c r="B145" t="s">
        <v>197</v>
      </c>
      <c r="C145">
        <v>1</v>
      </c>
      <c r="D145">
        <v>0</v>
      </c>
      <c r="E145" s="23">
        <v>5</v>
      </c>
      <c r="F145" s="22">
        <v>1.181</v>
      </c>
      <c r="G145" s="40">
        <v>3372</v>
      </c>
      <c r="H145" s="40">
        <v>6474.68</v>
      </c>
      <c r="I145" s="40">
        <v>3372</v>
      </c>
      <c r="J145" s="23">
        <v>213767</v>
      </c>
      <c r="K145" s="23">
        <v>0</v>
      </c>
      <c r="L145">
        <f t="shared" si="2"/>
        <v>1</v>
      </c>
    </row>
    <row r="146" spans="1:12" x14ac:dyDescent="0.25">
      <c r="A146" s="60">
        <v>141501</v>
      </c>
      <c r="B146" t="s">
        <v>485</v>
      </c>
      <c r="C146">
        <v>1</v>
      </c>
      <c r="D146">
        <v>0</v>
      </c>
      <c r="E146" s="23">
        <v>5</v>
      </c>
      <c r="F146" s="22">
        <v>0.40300000000000002</v>
      </c>
      <c r="G146" s="40">
        <v>2700</v>
      </c>
      <c r="H146" s="40">
        <v>4052.79</v>
      </c>
      <c r="I146" s="40">
        <v>2700</v>
      </c>
      <c r="J146" s="23">
        <v>110823</v>
      </c>
      <c r="K146" s="23">
        <v>0</v>
      </c>
      <c r="L146">
        <f t="shared" si="2"/>
        <v>1</v>
      </c>
    </row>
    <row r="147" spans="1:12" x14ac:dyDescent="0.25">
      <c r="A147" s="60">
        <v>141601</v>
      </c>
      <c r="B147" t="s">
        <v>486</v>
      </c>
      <c r="C147">
        <v>1</v>
      </c>
      <c r="D147">
        <v>0</v>
      </c>
      <c r="E147" s="23">
        <v>5</v>
      </c>
      <c r="F147" s="22">
        <v>0.4</v>
      </c>
      <c r="G147" s="40">
        <v>2700</v>
      </c>
      <c r="H147" s="40">
        <v>4308.3500000000004</v>
      </c>
      <c r="I147" s="40">
        <v>2700</v>
      </c>
      <c r="J147" s="23">
        <v>505505</v>
      </c>
      <c r="K147" s="23">
        <v>0</v>
      </c>
      <c r="L147">
        <f t="shared" si="2"/>
        <v>1</v>
      </c>
    </row>
    <row r="148" spans="1:12" x14ac:dyDescent="0.25">
      <c r="A148" s="60">
        <v>141604</v>
      </c>
      <c r="B148" t="s">
        <v>487</v>
      </c>
      <c r="C148">
        <v>1</v>
      </c>
      <c r="D148">
        <v>0</v>
      </c>
      <c r="E148" s="23">
        <v>5</v>
      </c>
      <c r="F148" s="22">
        <v>0.54600000000000004</v>
      </c>
      <c r="G148" s="40">
        <v>2772</v>
      </c>
      <c r="H148" s="40">
        <v>4608.3100000000004</v>
      </c>
      <c r="I148" s="40">
        <v>2772</v>
      </c>
      <c r="J148" s="23">
        <v>396689</v>
      </c>
      <c r="K148" s="23">
        <v>0</v>
      </c>
      <c r="L148">
        <f t="shared" si="2"/>
        <v>1</v>
      </c>
    </row>
    <row r="149" spans="1:12" x14ac:dyDescent="0.25">
      <c r="A149" s="60">
        <v>141701</v>
      </c>
      <c r="B149" t="s">
        <v>246</v>
      </c>
      <c r="C149">
        <v>1</v>
      </c>
      <c r="D149">
        <v>0</v>
      </c>
      <c r="E149" s="23">
        <v>5</v>
      </c>
      <c r="F149" s="22">
        <v>1.1930000000000001</v>
      </c>
      <c r="G149" s="40">
        <v>2864</v>
      </c>
      <c r="H149" s="40">
        <v>5411.33</v>
      </c>
      <c r="I149" s="40">
        <v>2864</v>
      </c>
      <c r="J149" s="23">
        <v>84418</v>
      </c>
      <c r="K149" s="23">
        <v>0</v>
      </c>
      <c r="L149">
        <f t="shared" si="2"/>
        <v>1</v>
      </c>
    </row>
    <row r="150" spans="1:12" x14ac:dyDescent="0.25">
      <c r="A150" s="60">
        <v>141800</v>
      </c>
      <c r="B150" t="s">
        <v>266</v>
      </c>
      <c r="C150">
        <v>1</v>
      </c>
      <c r="D150">
        <v>0</v>
      </c>
      <c r="E150" s="23">
        <v>3</v>
      </c>
      <c r="F150" s="22">
        <v>4.5640000000000001</v>
      </c>
      <c r="G150" s="40">
        <v>3692</v>
      </c>
      <c r="H150" s="40">
        <v>12387.24</v>
      </c>
      <c r="I150" s="40">
        <v>6193.62</v>
      </c>
      <c r="J150" s="23">
        <v>1068649</v>
      </c>
      <c r="K150" s="23">
        <v>0</v>
      </c>
      <c r="L150">
        <f t="shared" si="2"/>
        <v>1</v>
      </c>
    </row>
    <row r="151" spans="1:12" x14ac:dyDescent="0.25">
      <c r="A151" s="60">
        <v>141901</v>
      </c>
      <c r="B151" t="s">
        <v>488</v>
      </c>
      <c r="C151">
        <v>1</v>
      </c>
      <c r="D151">
        <v>0</v>
      </c>
      <c r="E151" s="23">
        <v>5</v>
      </c>
      <c r="F151" s="22">
        <v>0.41099999999999998</v>
      </c>
      <c r="G151" s="40">
        <v>2700</v>
      </c>
      <c r="H151" s="40">
        <v>4337.71</v>
      </c>
      <c r="I151" s="40">
        <v>2700</v>
      </c>
      <c r="J151" s="23">
        <v>340200</v>
      </c>
      <c r="K151" s="23">
        <v>0</v>
      </c>
      <c r="L151">
        <f t="shared" si="2"/>
        <v>1</v>
      </c>
    </row>
    <row r="152" spans="1:12" x14ac:dyDescent="0.25">
      <c r="A152" s="60">
        <v>142101</v>
      </c>
      <c r="B152" t="s">
        <v>104</v>
      </c>
      <c r="C152">
        <v>1</v>
      </c>
      <c r="D152">
        <v>0</v>
      </c>
      <c r="E152" s="23">
        <v>5</v>
      </c>
      <c r="F152" s="22">
        <v>1.3819999999999999</v>
      </c>
      <c r="G152" s="40">
        <v>3368</v>
      </c>
      <c r="H152" s="40">
        <v>6630.18</v>
      </c>
      <c r="I152" s="40">
        <v>3368</v>
      </c>
      <c r="J152" s="23">
        <v>180158</v>
      </c>
      <c r="K152" s="23">
        <v>0</v>
      </c>
      <c r="L152">
        <f t="shared" si="2"/>
        <v>1</v>
      </c>
    </row>
    <row r="153" spans="1:12" x14ac:dyDescent="0.25">
      <c r="A153" s="60">
        <v>142201</v>
      </c>
      <c r="B153" t="s">
        <v>318</v>
      </c>
      <c r="C153">
        <v>1</v>
      </c>
      <c r="D153">
        <v>0</v>
      </c>
      <c r="E153" s="23">
        <v>5</v>
      </c>
      <c r="F153" s="22">
        <v>1.851</v>
      </c>
      <c r="G153" s="40">
        <v>3256</v>
      </c>
      <c r="H153" s="40">
        <v>7407.15</v>
      </c>
      <c r="I153" s="40">
        <v>3703.57</v>
      </c>
      <c r="J153" s="23">
        <v>81245</v>
      </c>
      <c r="K153" s="23">
        <v>0</v>
      </c>
      <c r="L153">
        <f t="shared" si="2"/>
        <v>1</v>
      </c>
    </row>
    <row r="154" spans="1:12" x14ac:dyDescent="0.25">
      <c r="A154" s="60">
        <v>142301</v>
      </c>
      <c r="B154" t="s">
        <v>489</v>
      </c>
      <c r="C154">
        <v>1</v>
      </c>
      <c r="D154">
        <v>0</v>
      </c>
      <c r="E154" s="23">
        <v>6</v>
      </c>
      <c r="F154" s="22">
        <v>0.16900000000000001</v>
      </c>
      <c r="G154" s="40">
        <v>2700</v>
      </c>
      <c r="H154" s="40">
        <v>3067.4</v>
      </c>
      <c r="I154" s="40">
        <v>2700</v>
      </c>
      <c r="J154" s="23">
        <v>270000</v>
      </c>
      <c r="K154" s="23">
        <v>0</v>
      </c>
      <c r="L154">
        <f t="shared" si="2"/>
        <v>1</v>
      </c>
    </row>
    <row r="155" spans="1:12" x14ac:dyDescent="0.25">
      <c r="A155" s="60">
        <v>142500</v>
      </c>
      <c r="B155" t="s">
        <v>404</v>
      </c>
      <c r="C155">
        <v>1</v>
      </c>
      <c r="D155">
        <v>0</v>
      </c>
      <c r="E155" s="23">
        <v>5</v>
      </c>
      <c r="F155" s="22">
        <v>1.26</v>
      </c>
      <c r="G155" s="40">
        <v>3192</v>
      </c>
      <c r="H155" s="40">
        <v>6728.43</v>
      </c>
      <c r="I155" s="40">
        <v>3364.21</v>
      </c>
      <c r="J155" s="23">
        <v>260275</v>
      </c>
      <c r="K155" s="23">
        <v>0</v>
      </c>
      <c r="L155">
        <f t="shared" si="2"/>
        <v>1</v>
      </c>
    </row>
    <row r="156" spans="1:12" x14ac:dyDescent="0.25">
      <c r="A156" s="60">
        <v>142601</v>
      </c>
      <c r="B156" t="s">
        <v>261</v>
      </c>
      <c r="C156">
        <v>1</v>
      </c>
      <c r="D156">
        <v>0</v>
      </c>
      <c r="E156" s="23">
        <v>5</v>
      </c>
      <c r="F156" s="22">
        <v>0.89400000000000002</v>
      </c>
      <c r="G156" s="40">
        <v>2708</v>
      </c>
      <c r="H156" s="40">
        <v>5201.78</v>
      </c>
      <c r="I156" s="40">
        <v>2708</v>
      </c>
      <c r="J156" s="23">
        <v>933905</v>
      </c>
      <c r="K156" s="23">
        <v>0</v>
      </c>
      <c r="L156">
        <f t="shared" si="2"/>
        <v>1</v>
      </c>
    </row>
    <row r="157" spans="1:12" x14ac:dyDescent="0.25">
      <c r="A157" s="60">
        <v>142801</v>
      </c>
      <c r="B157" t="s">
        <v>490</v>
      </c>
      <c r="C157">
        <v>1</v>
      </c>
      <c r="D157">
        <v>0</v>
      </c>
      <c r="E157" s="23">
        <v>5</v>
      </c>
      <c r="F157" s="22">
        <v>0.71099999999999997</v>
      </c>
      <c r="G157" s="40">
        <v>2800</v>
      </c>
      <c r="H157" s="40">
        <v>4978.25</v>
      </c>
      <c r="I157" s="40">
        <v>2800</v>
      </c>
      <c r="J157" s="23">
        <v>643437</v>
      </c>
      <c r="K157" s="23">
        <v>0</v>
      </c>
      <c r="L157">
        <f t="shared" si="2"/>
        <v>1</v>
      </c>
    </row>
    <row r="158" spans="1:12" x14ac:dyDescent="0.25">
      <c r="A158" s="60">
        <v>150203</v>
      </c>
      <c r="B158" t="s">
        <v>170</v>
      </c>
      <c r="C158">
        <v>1</v>
      </c>
      <c r="D158">
        <v>0</v>
      </c>
      <c r="E158" s="23">
        <v>4</v>
      </c>
      <c r="F158" s="22">
        <v>2.8940000000000001</v>
      </c>
      <c r="G158" s="40">
        <v>3804</v>
      </c>
      <c r="H158" s="40">
        <v>8550.4500000000007</v>
      </c>
      <c r="I158" s="40">
        <v>4275.22</v>
      </c>
      <c r="J158" s="23">
        <v>66424</v>
      </c>
      <c r="K158" s="23">
        <v>0</v>
      </c>
      <c r="L158">
        <f t="shared" si="2"/>
        <v>1</v>
      </c>
    </row>
    <row r="159" spans="1:12" x14ac:dyDescent="0.25">
      <c r="A159" s="60">
        <v>150301</v>
      </c>
      <c r="B159" t="s">
        <v>193</v>
      </c>
      <c r="C159">
        <v>1</v>
      </c>
      <c r="D159">
        <v>1</v>
      </c>
      <c r="E159" s="23">
        <v>4</v>
      </c>
      <c r="F159" s="22">
        <v>1.694</v>
      </c>
      <c r="G159" s="40">
        <v>3112</v>
      </c>
      <c r="H159" s="40">
        <v>5366.36</v>
      </c>
      <c r="I159" s="40">
        <v>3112</v>
      </c>
      <c r="J159" s="23">
        <v>124480</v>
      </c>
      <c r="K159" s="23">
        <v>0</v>
      </c>
      <c r="L159">
        <f t="shared" si="2"/>
        <v>1</v>
      </c>
    </row>
    <row r="160" spans="1:12" x14ac:dyDescent="0.25">
      <c r="A160" s="60">
        <v>150601</v>
      </c>
      <c r="B160" t="s">
        <v>491</v>
      </c>
      <c r="C160">
        <v>1</v>
      </c>
      <c r="D160">
        <v>0</v>
      </c>
      <c r="E160" s="23">
        <v>6</v>
      </c>
      <c r="F160" s="22">
        <v>0.41199999999999998</v>
      </c>
      <c r="G160" s="40">
        <v>2700</v>
      </c>
      <c r="H160" s="40">
        <v>500</v>
      </c>
      <c r="I160" s="40">
        <v>2700</v>
      </c>
      <c r="J160" s="23">
        <v>13500</v>
      </c>
      <c r="K160" s="23">
        <v>0</v>
      </c>
      <c r="L160">
        <f t="shared" si="2"/>
        <v>1</v>
      </c>
    </row>
    <row r="161" spans="1:12" x14ac:dyDescent="0.25">
      <c r="A161" s="60">
        <v>150801</v>
      </c>
      <c r="B161" t="s">
        <v>299</v>
      </c>
      <c r="C161">
        <v>1</v>
      </c>
      <c r="D161">
        <v>0</v>
      </c>
      <c r="E161" s="23">
        <v>5</v>
      </c>
      <c r="F161" s="22">
        <v>0.79900000000000004</v>
      </c>
      <c r="G161" s="40">
        <v>2700</v>
      </c>
      <c r="H161" s="40">
        <v>1557.64</v>
      </c>
      <c r="I161" s="40">
        <v>2700</v>
      </c>
      <c r="J161" s="23">
        <v>24300</v>
      </c>
      <c r="K161" s="23">
        <v>0</v>
      </c>
      <c r="L161">
        <f t="shared" si="2"/>
        <v>1</v>
      </c>
    </row>
    <row r="162" spans="1:12" x14ac:dyDescent="0.25">
      <c r="A162" s="60">
        <v>150901</v>
      </c>
      <c r="B162" t="s">
        <v>302</v>
      </c>
      <c r="C162">
        <v>1</v>
      </c>
      <c r="D162">
        <v>0</v>
      </c>
      <c r="E162" s="23">
        <v>4</v>
      </c>
      <c r="F162" s="22">
        <v>3.6440000000000001</v>
      </c>
      <c r="G162" s="40">
        <v>4000</v>
      </c>
      <c r="H162" s="40">
        <v>10604.76</v>
      </c>
      <c r="I162" s="40">
        <v>5302.38</v>
      </c>
      <c r="J162" s="23">
        <v>163268</v>
      </c>
      <c r="K162" s="23">
        <v>0</v>
      </c>
      <c r="L162">
        <f t="shared" si="2"/>
        <v>1</v>
      </c>
    </row>
    <row r="163" spans="1:12" x14ac:dyDescent="0.25">
      <c r="A163" s="60">
        <v>151001</v>
      </c>
      <c r="B163" t="s">
        <v>492</v>
      </c>
      <c r="C163">
        <v>1</v>
      </c>
      <c r="D163">
        <v>0</v>
      </c>
      <c r="E163" s="23">
        <v>6</v>
      </c>
      <c r="F163" s="22">
        <v>0.47599999999999998</v>
      </c>
      <c r="G163" s="40">
        <v>2700</v>
      </c>
      <c r="H163" s="40">
        <v>500</v>
      </c>
      <c r="I163" s="40">
        <v>2700</v>
      </c>
      <c r="J163" s="23">
        <v>2700</v>
      </c>
      <c r="K163" s="23">
        <v>0</v>
      </c>
      <c r="L163">
        <f t="shared" si="2"/>
        <v>1</v>
      </c>
    </row>
    <row r="164" spans="1:12" x14ac:dyDescent="0.25">
      <c r="A164" s="60">
        <v>151102</v>
      </c>
      <c r="B164" t="s">
        <v>493</v>
      </c>
      <c r="C164">
        <v>1</v>
      </c>
      <c r="D164">
        <v>0</v>
      </c>
      <c r="E164" s="23">
        <v>5</v>
      </c>
      <c r="F164" s="22">
        <v>0.54400000000000004</v>
      </c>
      <c r="G164" s="40">
        <v>2700</v>
      </c>
      <c r="H164" s="40">
        <v>705.89</v>
      </c>
      <c r="I164" s="40">
        <v>2700</v>
      </c>
      <c r="J164" s="23">
        <v>405000</v>
      </c>
      <c r="K164" s="23">
        <v>405000</v>
      </c>
      <c r="L164">
        <f t="shared" si="2"/>
        <v>0</v>
      </c>
    </row>
    <row r="165" spans="1:12" x14ac:dyDescent="0.25">
      <c r="A165" s="60">
        <v>151401</v>
      </c>
      <c r="B165" t="s">
        <v>494</v>
      </c>
      <c r="C165">
        <v>1</v>
      </c>
      <c r="D165">
        <v>0</v>
      </c>
      <c r="E165" s="23">
        <v>5</v>
      </c>
      <c r="F165" s="22">
        <v>0.56299999999999994</v>
      </c>
      <c r="G165" s="40">
        <v>2700</v>
      </c>
      <c r="H165" s="40">
        <v>500</v>
      </c>
      <c r="I165" s="40">
        <v>2700</v>
      </c>
      <c r="J165" s="23">
        <v>0</v>
      </c>
      <c r="K165" s="23">
        <v>0</v>
      </c>
      <c r="L165">
        <f t="shared" si="2"/>
        <v>0</v>
      </c>
    </row>
    <row r="166" spans="1:12" x14ac:dyDescent="0.25">
      <c r="A166" s="60">
        <v>151501</v>
      </c>
      <c r="B166" t="s">
        <v>402</v>
      </c>
      <c r="C166">
        <v>1</v>
      </c>
      <c r="D166">
        <v>0</v>
      </c>
      <c r="E166" s="23">
        <v>4</v>
      </c>
      <c r="F166" s="22">
        <v>1.3120000000000001</v>
      </c>
      <c r="G166" s="40">
        <v>2700</v>
      </c>
      <c r="H166" s="40">
        <v>4122.93</v>
      </c>
      <c r="I166" s="40">
        <v>2700</v>
      </c>
      <c r="J166" s="23">
        <v>81000</v>
      </c>
      <c r="K166" s="23">
        <v>0</v>
      </c>
      <c r="L166">
        <f t="shared" si="2"/>
        <v>1</v>
      </c>
    </row>
    <row r="167" spans="1:12" x14ac:dyDescent="0.25">
      <c r="A167" s="60">
        <v>151601</v>
      </c>
      <c r="B167" t="s">
        <v>431</v>
      </c>
      <c r="C167">
        <v>1</v>
      </c>
      <c r="D167">
        <v>1</v>
      </c>
      <c r="E167" s="23">
        <v>5</v>
      </c>
      <c r="F167" s="22">
        <v>1.198</v>
      </c>
      <c r="G167" s="40">
        <v>2700</v>
      </c>
      <c r="H167" s="40">
        <v>3958.44</v>
      </c>
      <c r="I167" s="40">
        <v>2700</v>
      </c>
      <c r="J167" s="23">
        <v>151200</v>
      </c>
      <c r="K167" s="23">
        <v>0</v>
      </c>
      <c r="L167">
        <f t="shared" si="2"/>
        <v>1</v>
      </c>
    </row>
    <row r="168" spans="1:12" x14ac:dyDescent="0.25">
      <c r="A168" s="60">
        <v>151701</v>
      </c>
      <c r="B168" t="s">
        <v>439</v>
      </c>
      <c r="C168">
        <v>1</v>
      </c>
      <c r="D168">
        <v>0</v>
      </c>
      <c r="E168" s="23">
        <v>5</v>
      </c>
      <c r="F168" s="22">
        <v>1.139</v>
      </c>
      <c r="G168" s="40">
        <v>2700</v>
      </c>
      <c r="H168" s="40">
        <v>3352.78</v>
      </c>
      <c r="I168" s="40">
        <v>2700</v>
      </c>
      <c r="J168" s="23">
        <v>25138</v>
      </c>
      <c r="K168" s="23">
        <v>0</v>
      </c>
      <c r="L168">
        <f t="shared" si="2"/>
        <v>1</v>
      </c>
    </row>
    <row r="169" spans="1:12" x14ac:dyDescent="0.25">
      <c r="A169" s="60">
        <v>160101</v>
      </c>
      <c r="B169" t="s">
        <v>409</v>
      </c>
      <c r="C169">
        <v>1</v>
      </c>
      <c r="D169">
        <v>0</v>
      </c>
      <c r="E169" s="23">
        <v>5</v>
      </c>
      <c r="F169" s="22">
        <v>1.8</v>
      </c>
      <c r="G169" s="40">
        <v>3124</v>
      </c>
      <c r="H169" s="40">
        <v>5896.94</v>
      </c>
      <c r="I169" s="40">
        <v>3124</v>
      </c>
      <c r="J169" s="23">
        <v>97907</v>
      </c>
      <c r="K169" s="23">
        <v>0</v>
      </c>
      <c r="L169">
        <f t="shared" si="2"/>
        <v>1</v>
      </c>
    </row>
    <row r="170" spans="1:12" x14ac:dyDescent="0.25">
      <c r="A170" s="60">
        <v>160801</v>
      </c>
      <c r="B170" t="s">
        <v>153</v>
      </c>
      <c r="C170">
        <v>1</v>
      </c>
      <c r="D170">
        <v>0</v>
      </c>
      <c r="E170" s="23">
        <v>4</v>
      </c>
      <c r="F170" s="22">
        <v>2.4820000000000002</v>
      </c>
      <c r="G170" s="40">
        <v>4000</v>
      </c>
      <c r="H170" s="40">
        <v>8156.11</v>
      </c>
      <c r="I170" s="40">
        <v>4078.05</v>
      </c>
      <c r="J170" s="23">
        <v>264663</v>
      </c>
      <c r="K170" s="23">
        <v>0</v>
      </c>
      <c r="L170">
        <f t="shared" si="2"/>
        <v>1</v>
      </c>
    </row>
    <row r="171" spans="1:12" x14ac:dyDescent="0.25">
      <c r="A171" s="60">
        <v>161201</v>
      </c>
      <c r="B171" t="s">
        <v>375</v>
      </c>
      <c r="C171">
        <v>1</v>
      </c>
      <c r="D171">
        <v>0</v>
      </c>
      <c r="E171" s="23">
        <v>4</v>
      </c>
      <c r="F171" s="22">
        <v>9.298</v>
      </c>
      <c r="G171" s="40">
        <v>4000</v>
      </c>
      <c r="H171" s="40">
        <v>11770.98</v>
      </c>
      <c r="I171" s="40">
        <v>5885.49</v>
      </c>
      <c r="J171" s="23">
        <v>152513</v>
      </c>
      <c r="K171" s="23">
        <v>0</v>
      </c>
      <c r="L171">
        <f t="shared" si="2"/>
        <v>1</v>
      </c>
    </row>
    <row r="172" spans="1:12" x14ac:dyDescent="0.25">
      <c r="A172" s="60">
        <v>161401</v>
      </c>
      <c r="B172" t="s">
        <v>378</v>
      </c>
      <c r="C172">
        <v>1</v>
      </c>
      <c r="D172">
        <v>0</v>
      </c>
      <c r="E172" s="23">
        <v>5</v>
      </c>
      <c r="F172" s="22">
        <v>0.88200000000000001</v>
      </c>
      <c r="G172" s="40">
        <v>2700</v>
      </c>
      <c r="H172" s="40">
        <v>2740.29</v>
      </c>
      <c r="I172" s="40">
        <v>2700</v>
      </c>
      <c r="J172" s="23">
        <v>137700</v>
      </c>
      <c r="K172" s="23">
        <v>0</v>
      </c>
      <c r="L172">
        <f t="shared" si="2"/>
        <v>1</v>
      </c>
    </row>
    <row r="173" spans="1:12" x14ac:dyDescent="0.25">
      <c r="A173" s="60">
        <v>161501</v>
      </c>
      <c r="B173" t="s">
        <v>285</v>
      </c>
      <c r="C173">
        <v>1</v>
      </c>
      <c r="D173">
        <v>0</v>
      </c>
      <c r="E173" s="23">
        <v>4</v>
      </c>
      <c r="F173" s="22">
        <v>3.431</v>
      </c>
      <c r="G173" s="40">
        <v>3796</v>
      </c>
      <c r="H173" s="40">
        <v>10666.77</v>
      </c>
      <c r="I173" s="40">
        <v>5333.38</v>
      </c>
      <c r="J173" s="23">
        <v>490300</v>
      </c>
      <c r="K173" s="23">
        <v>0</v>
      </c>
      <c r="L173">
        <f t="shared" si="2"/>
        <v>1</v>
      </c>
    </row>
    <row r="174" spans="1:12" x14ac:dyDescent="0.25">
      <c r="A174" s="60">
        <v>161601</v>
      </c>
      <c r="B174" t="s">
        <v>6</v>
      </c>
      <c r="C174">
        <v>1</v>
      </c>
      <c r="D174">
        <v>0</v>
      </c>
      <c r="E174" s="23">
        <v>4</v>
      </c>
      <c r="F174" s="22">
        <v>5.1920000000000002</v>
      </c>
      <c r="G174" s="40">
        <v>4000</v>
      </c>
      <c r="H174" s="40">
        <v>11819.32</v>
      </c>
      <c r="I174" s="40">
        <v>5909.66</v>
      </c>
      <c r="J174" s="23">
        <v>95060</v>
      </c>
      <c r="K174" s="23">
        <v>0</v>
      </c>
      <c r="L174">
        <f t="shared" si="2"/>
        <v>1</v>
      </c>
    </row>
    <row r="175" spans="1:12" x14ac:dyDescent="0.25">
      <c r="A175" s="60">
        <v>161801</v>
      </c>
      <c r="B175" t="s">
        <v>58</v>
      </c>
      <c r="C175">
        <v>1</v>
      </c>
      <c r="D175">
        <v>0</v>
      </c>
      <c r="E175" s="23">
        <v>4</v>
      </c>
      <c r="F175" s="22">
        <v>3.2509999999999999</v>
      </c>
      <c r="G175" s="40">
        <v>4000</v>
      </c>
      <c r="H175" s="40">
        <v>9131.0400000000009</v>
      </c>
      <c r="I175" s="40">
        <v>4565.5200000000004</v>
      </c>
      <c r="J175" s="23">
        <v>41103</v>
      </c>
      <c r="K175" s="23">
        <v>0</v>
      </c>
      <c r="L175">
        <f t="shared" si="2"/>
        <v>1</v>
      </c>
    </row>
    <row r="176" spans="1:12" x14ac:dyDescent="0.25">
      <c r="A176" s="60">
        <v>170301</v>
      </c>
      <c r="B176" t="s">
        <v>495</v>
      </c>
      <c r="C176">
        <v>1</v>
      </c>
      <c r="D176">
        <v>0</v>
      </c>
      <c r="E176" s="23">
        <v>5</v>
      </c>
      <c r="F176" s="22">
        <v>0.54200000000000004</v>
      </c>
      <c r="G176" s="40">
        <v>2700</v>
      </c>
      <c r="H176" s="40">
        <v>2272.39</v>
      </c>
      <c r="I176" s="40">
        <v>2700</v>
      </c>
      <c r="J176" s="23">
        <v>0</v>
      </c>
      <c r="K176" s="23">
        <v>0</v>
      </c>
      <c r="L176">
        <f t="shared" si="2"/>
        <v>0</v>
      </c>
    </row>
    <row r="177" spans="1:12" x14ac:dyDescent="0.25">
      <c r="A177" s="60">
        <v>170500</v>
      </c>
      <c r="B177" t="s">
        <v>221</v>
      </c>
      <c r="C177">
        <v>1</v>
      </c>
      <c r="D177">
        <v>0</v>
      </c>
      <c r="E177" s="23">
        <v>4</v>
      </c>
      <c r="F177" s="22">
        <v>3.077</v>
      </c>
      <c r="G177" s="40">
        <v>3888</v>
      </c>
      <c r="H177" s="40">
        <v>9698.3700000000008</v>
      </c>
      <c r="I177" s="40">
        <v>4849.18</v>
      </c>
      <c r="J177" s="23">
        <v>1544902</v>
      </c>
      <c r="K177" s="23">
        <v>1045568</v>
      </c>
      <c r="L177">
        <f t="shared" si="2"/>
        <v>1</v>
      </c>
    </row>
    <row r="178" spans="1:12" x14ac:dyDescent="0.25">
      <c r="A178" s="60">
        <v>170600</v>
      </c>
      <c r="B178" t="s">
        <v>259</v>
      </c>
      <c r="C178">
        <v>1</v>
      </c>
      <c r="D178">
        <v>0</v>
      </c>
      <c r="E178" s="23">
        <v>5</v>
      </c>
      <c r="F178" s="22">
        <v>1.5640000000000001</v>
      </c>
      <c r="G178" s="40">
        <v>3804</v>
      </c>
      <c r="H178" s="40">
        <v>7491.6</v>
      </c>
      <c r="I178" s="40">
        <v>3804</v>
      </c>
      <c r="J178" s="23">
        <v>276595</v>
      </c>
      <c r="K178" s="23">
        <v>0</v>
      </c>
      <c r="L178">
        <f t="shared" si="2"/>
        <v>1</v>
      </c>
    </row>
    <row r="179" spans="1:12" x14ac:dyDescent="0.25">
      <c r="A179" s="60">
        <v>170801</v>
      </c>
      <c r="B179" t="s">
        <v>291</v>
      </c>
      <c r="C179">
        <v>1</v>
      </c>
      <c r="D179">
        <v>0</v>
      </c>
      <c r="E179" s="23">
        <v>5</v>
      </c>
      <c r="F179" s="22">
        <v>1.663</v>
      </c>
      <c r="G179" s="40">
        <v>3488</v>
      </c>
      <c r="H179" s="40">
        <v>6531.24</v>
      </c>
      <c r="I179" s="40">
        <v>3488</v>
      </c>
      <c r="J179" s="23">
        <v>128256</v>
      </c>
      <c r="K179" s="23">
        <v>0</v>
      </c>
      <c r="L179">
        <f t="shared" si="2"/>
        <v>1</v>
      </c>
    </row>
    <row r="180" spans="1:12" x14ac:dyDescent="0.25">
      <c r="A180" s="60">
        <v>170901</v>
      </c>
      <c r="B180" t="s">
        <v>322</v>
      </c>
      <c r="C180">
        <v>1</v>
      </c>
      <c r="D180">
        <v>0</v>
      </c>
      <c r="E180" s="23">
        <v>5</v>
      </c>
      <c r="F180" s="22">
        <v>1.3859999999999999</v>
      </c>
      <c r="G180" s="40">
        <v>2700</v>
      </c>
      <c r="H180" s="40">
        <v>4497.1499999999996</v>
      </c>
      <c r="I180" s="40">
        <v>2700</v>
      </c>
      <c r="J180" s="23">
        <v>48600</v>
      </c>
      <c r="K180" s="23">
        <v>0</v>
      </c>
      <c r="L180">
        <f t="shared" si="2"/>
        <v>1</v>
      </c>
    </row>
    <row r="181" spans="1:12" x14ac:dyDescent="0.25">
      <c r="A181" s="60">
        <v>171102</v>
      </c>
      <c r="B181" t="s">
        <v>5</v>
      </c>
      <c r="C181">
        <v>1</v>
      </c>
      <c r="D181">
        <v>0</v>
      </c>
      <c r="E181" s="23">
        <v>5</v>
      </c>
      <c r="F181" s="22">
        <v>1.232</v>
      </c>
      <c r="G181" s="40">
        <v>3420</v>
      </c>
      <c r="H181" s="40">
        <v>5779.81</v>
      </c>
      <c r="I181" s="40">
        <v>3420</v>
      </c>
      <c r="J181" s="23">
        <v>763594</v>
      </c>
      <c r="K181" s="23">
        <v>596830</v>
      </c>
      <c r="L181">
        <f t="shared" si="2"/>
        <v>1</v>
      </c>
    </row>
    <row r="182" spans="1:12" x14ac:dyDescent="0.25">
      <c r="A182" s="60">
        <v>180202</v>
      </c>
      <c r="B182" t="s">
        <v>107</v>
      </c>
      <c r="C182">
        <v>1</v>
      </c>
      <c r="D182">
        <v>0</v>
      </c>
      <c r="E182" s="23">
        <v>5</v>
      </c>
      <c r="F182" s="22">
        <v>2.0609999999999999</v>
      </c>
      <c r="G182" s="40">
        <v>3888</v>
      </c>
      <c r="H182" s="40">
        <v>9107.25</v>
      </c>
      <c r="I182" s="40">
        <v>4553.62</v>
      </c>
      <c r="J182" s="23">
        <v>76982</v>
      </c>
      <c r="K182" s="23">
        <v>0</v>
      </c>
      <c r="L182">
        <f t="shared" si="2"/>
        <v>1</v>
      </c>
    </row>
    <row r="183" spans="1:12" x14ac:dyDescent="0.25">
      <c r="A183" s="60">
        <v>180300</v>
      </c>
      <c r="B183" t="s">
        <v>121</v>
      </c>
      <c r="C183">
        <v>1</v>
      </c>
      <c r="D183">
        <v>0</v>
      </c>
      <c r="E183" s="23">
        <v>4</v>
      </c>
      <c r="F183" s="22">
        <v>1.61</v>
      </c>
      <c r="G183" s="40">
        <v>3040</v>
      </c>
      <c r="H183" s="40">
        <v>8429.64</v>
      </c>
      <c r="I183" s="40">
        <v>4214.82</v>
      </c>
      <c r="J183" s="23">
        <v>369252</v>
      </c>
      <c r="K183" s="23">
        <v>0</v>
      </c>
      <c r="L183">
        <f t="shared" si="2"/>
        <v>1</v>
      </c>
    </row>
    <row r="184" spans="1:12" x14ac:dyDescent="0.25">
      <c r="A184" s="60">
        <v>180701</v>
      </c>
      <c r="B184" t="s">
        <v>139</v>
      </c>
      <c r="C184">
        <v>1</v>
      </c>
      <c r="D184">
        <v>0</v>
      </c>
      <c r="E184" s="23">
        <v>5</v>
      </c>
      <c r="F184" s="22">
        <v>1.6619999999999999</v>
      </c>
      <c r="G184" s="40">
        <v>3392</v>
      </c>
      <c r="H184" s="40">
        <v>7894.38</v>
      </c>
      <c r="I184" s="40">
        <v>3947.19</v>
      </c>
      <c r="J184" s="23">
        <v>80976</v>
      </c>
      <c r="K184" s="23">
        <v>0</v>
      </c>
      <c r="L184">
        <f t="shared" si="2"/>
        <v>1</v>
      </c>
    </row>
    <row r="185" spans="1:12" x14ac:dyDescent="0.25">
      <c r="A185" s="60">
        <v>180901</v>
      </c>
      <c r="B185" t="s">
        <v>191</v>
      </c>
      <c r="C185">
        <v>1</v>
      </c>
      <c r="D185">
        <v>0</v>
      </c>
      <c r="E185" s="23">
        <v>5</v>
      </c>
      <c r="F185" s="22">
        <v>2.1320000000000001</v>
      </c>
      <c r="G185" s="40">
        <v>3824</v>
      </c>
      <c r="H185" s="40">
        <v>9251.2099999999991</v>
      </c>
      <c r="I185" s="40">
        <v>4625.6000000000004</v>
      </c>
      <c r="J185" s="23">
        <v>60827</v>
      </c>
      <c r="K185" s="23">
        <v>0</v>
      </c>
      <c r="L185">
        <f t="shared" si="2"/>
        <v>1</v>
      </c>
    </row>
    <row r="186" spans="1:12" x14ac:dyDescent="0.25">
      <c r="A186" s="60">
        <v>181001</v>
      </c>
      <c r="B186" t="s">
        <v>269</v>
      </c>
      <c r="C186">
        <v>1</v>
      </c>
      <c r="D186">
        <v>0</v>
      </c>
      <c r="E186" s="23">
        <v>5</v>
      </c>
      <c r="F186" s="22">
        <v>0.98099999999999998</v>
      </c>
      <c r="G186" s="40">
        <v>3400</v>
      </c>
      <c r="H186" s="40">
        <v>6882.19</v>
      </c>
      <c r="I186" s="40">
        <v>3441.09</v>
      </c>
      <c r="J186" s="23">
        <v>85000</v>
      </c>
      <c r="K186" s="23">
        <v>0</v>
      </c>
      <c r="L186">
        <f t="shared" si="2"/>
        <v>1</v>
      </c>
    </row>
    <row r="187" spans="1:12" x14ac:dyDescent="0.25">
      <c r="A187" s="60">
        <v>181101</v>
      </c>
      <c r="B187" t="s">
        <v>44</v>
      </c>
      <c r="C187">
        <v>1</v>
      </c>
      <c r="D187">
        <v>0</v>
      </c>
      <c r="E187" s="23">
        <v>5</v>
      </c>
      <c r="F187" s="22">
        <v>2.5169999999999999</v>
      </c>
      <c r="G187" s="40">
        <v>4000</v>
      </c>
      <c r="H187" s="40">
        <v>10111.68</v>
      </c>
      <c r="I187" s="40">
        <v>5055.84</v>
      </c>
      <c r="J187" s="23">
        <v>111626</v>
      </c>
      <c r="K187" s="23">
        <v>0</v>
      </c>
      <c r="L187">
        <f t="shared" si="2"/>
        <v>1</v>
      </c>
    </row>
    <row r="188" spans="1:12" x14ac:dyDescent="0.25">
      <c r="A188" s="60">
        <v>181201</v>
      </c>
      <c r="B188" t="s">
        <v>337</v>
      </c>
      <c r="C188">
        <v>1</v>
      </c>
      <c r="D188">
        <v>0</v>
      </c>
      <c r="E188" s="23">
        <v>5</v>
      </c>
      <c r="F188" s="22">
        <v>2.1709999999999998</v>
      </c>
      <c r="G188" s="40">
        <v>3632</v>
      </c>
      <c r="H188" s="40">
        <v>8756.9599999999991</v>
      </c>
      <c r="I188" s="40">
        <v>4378.4799999999996</v>
      </c>
      <c r="J188" s="23">
        <v>96617</v>
      </c>
      <c r="K188" s="23">
        <v>0</v>
      </c>
      <c r="L188">
        <f t="shared" si="2"/>
        <v>1</v>
      </c>
    </row>
    <row r="189" spans="1:12" x14ac:dyDescent="0.25">
      <c r="A189" s="60">
        <v>181302</v>
      </c>
      <c r="B189" t="s">
        <v>339</v>
      </c>
      <c r="C189">
        <v>1</v>
      </c>
      <c r="D189">
        <v>0</v>
      </c>
      <c r="E189" s="23">
        <v>5</v>
      </c>
      <c r="F189" s="22">
        <v>1.6220000000000001</v>
      </c>
      <c r="G189" s="40">
        <v>3632</v>
      </c>
      <c r="H189" s="40">
        <v>7550.35</v>
      </c>
      <c r="I189" s="40">
        <v>3775.17</v>
      </c>
      <c r="J189" s="23">
        <v>195381</v>
      </c>
      <c r="K189" s="23">
        <v>0</v>
      </c>
      <c r="L189">
        <f t="shared" si="2"/>
        <v>1</v>
      </c>
    </row>
    <row r="190" spans="1:12" x14ac:dyDescent="0.25">
      <c r="A190" s="60">
        <v>190301</v>
      </c>
      <c r="B190" t="s">
        <v>140</v>
      </c>
      <c r="C190">
        <v>1</v>
      </c>
      <c r="D190">
        <v>0</v>
      </c>
      <c r="E190" s="23">
        <v>5</v>
      </c>
      <c r="F190" s="22">
        <v>1.6379999999999999</v>
      </c>
      <c r="G190" s="40">
        <v>3312</v>
      </c>
      <c r="H190" s="40">
        <v>6509.51</v>
      </c>
      <c r="I190" s="40">
        <v>3312</v>
      </c>
      <c r="J190" s="23">
        <v>61824</v>
      </c>
      <c r="K190" s="23">
        <v>0</v>
      </c>
      <c r="L190">
        <f t="shared" si="2"/>
        <v>1</v>
      </c>
    </row>
    <row r="191" spans="1:12" x14ac:dyDescent="0.25">
      <c r="A191" s="60">
        <v>190401</v>
      </c>
      <c r="B191" t="s">
        <v>150</v>
      </c>
      <c r="C191">
        <v>1</v>
      </c>
      <c r="D191">
        <v>0</v>
      </c>
      <c r="E191" s="23">
        <v>5</v>
      </c>
      <c r="F191" s="22">
        <v>1.343</v>
      </c>
      <c r="G191" s="40">
        <v>2784</v>
      </c>
      <c r="H191" s="40">
        <v>6142.38</v>
      </c>
      <c r="I191" s="40">
        <v>3071.19</v>
      </c>
      <c r="J191" s="23">
        <v>115007</v>
      </c>
      <c r="K191" s="23">
        <v>0</v>
      </c>
      <c r="L191">
        <f t="shared" si="2"/>
        <v>1</v>
      </c>
    </row>
    <row r="192" spans="1:12" x14ac:dyDescent="0.25">
      <c r="A192" s="60">
        <v>190501</v>
      </c>
      <c r="B192" t="s">
        <v>169</v>
      </c>
      <c r="C192">
        <v>1</v>
      </c>
      <c r="D192">
        <v>0</v>
      </c>
      <c r="E192" s="23">
        <v>5</v>
      </c>
      <c r="F192" s="22">
        <v>1.01</v>
      </c>
      <c r="G192" s="40">
        <v>2700</v>
      </c>
      <c r="H192" s="40">
        <v>5192.1400000000003</v>
      </c>
      <c r="I192" s="40">
        <v>2700</v>
      </c>
      <c r="J192" s="23">
        <v>0</v>
      </c>
      <c r="K192" s="23">
        <v>0</v>
      </c>
      <c r="L192">
        <f t="shared" si="2"/>
        <v>0</v>
      </c>
    </row>
    <row r="193" spans="1:12" x14ac:dyDescent="0.25">
      <c r="A193" s="60">
        <v>190701</v>
      </c>
      <c r="B193" t="s">
        <v>228</v>
      </c>
      <c r="C193">
        <v>1</v>
      </c>
      <c r="D193">
        <v>0</v>
      </c>
      <c r="E193" s="23">
        <v>5</v>
      </c>
      <c r="F193" s="22">
        <v>1.3720000000000001</v>
      </c>
      <c r="G193" s="40">
        <v>2816</v>
      </c>
      <c r="H193" s="40">
        <v>5946.06</v>
      </c>
      <c r="I193" s="40">
        <v>2973.03</v>
      </c>
      <c r="J193" s="23">
        <v>110592</v>
      </c>
      <c r="K193" s="23">
        <v>0</v>
      </c>
      <c r="L193">
        <f t="shared" si="2"/>
        <v>1</v>
      </c>
    </row>
    <row r="194" spans="1:12" x14ac:dyDescent="0.25">
      <c r="A194" s="60">
        <v>190901</v>
      </c>
      <c r="B194" t="s">
        <v>496</v>
      </c>
      <c r="C194">
        <v>1</v>
      </c>
      <c r="D194">
        <v>0</v>
      </c>
      <c r="E194" s="23">
        <v>5</v>
      </c>
      <c r="F194" s="22">
        <v>0.77600000000000002</v>
      </c>
      <c r="G194" s="40">
        <v>2700</v>
      </c>
      <c r="H194" s="40">
        <v>1856.44</v>
      </c>
      <c r="I194" s="40">
        <v>2700</v>
      </c>
      <c r="J194" s="23">
        <v>45900</v>
      </c>
      <c r="K194" s="23">
        <v>0</v>
      </c>
      <c r="L194">
        <f t="shared" si="2"/>
        <v>1</v>
      </c>
    </row>
    <row r="195" spans="1:12" x14ac:dyDescent="0.25">
      <c r="A195" s="60">
        <v>191401</v>
      </c>
      <c r="B195" t="s">
        <v>497</v>
      </c>
      <c r="C195">
        <v>1</v>
      </c>
      <c r="D195">
        <v>0</v>
      </c>
      <c r="E195" s="23">
        <v>5</v>
      </c>
      <c r="F195" s="22">
        <v>0.46899999999999997</v>
      </c>
      <c r="G195" s="40">
        <v>2700</v>
      </c>
      <c r="H195" s="40">
        <v>500</v>
      </c>
      <c r="I195" s="40">
        <v>2700</v>
      </c>
      <c r="J195" s="23">
        <v>0</v>
      </c>
      <c r="K195" s="23">
        <v>0</v>
      </c>
      <c r="L195">
        <f t="shared" ref="L195:L258" si="3">IF(J195-K195&gt;0,1,0)</f>
        <v>0</v>
      </c>
    </row>
    <row r="196" spans="1:12" x14ac:dyDescent="0.25">
      <c r="A196" s="60">
        <v>200401</v>
      </c>
      <c r="B196" t="s">
        <v>498</v>
      </c>
      <c r="C196">
        <v>1</v>
      </c>
      <c r="D196">
        <v>0</v>
      </c>
      <c r="E196" s="23">
        <v>5</v>
      </c>
      <c r="F196" s="22">
        <v>0.38</v>
      </c>
      <c r="G196" s="40">
        <v>2700</v>
      </c>
      <c r="H196" s="40">
        <v>500</v>
      </c>
      <c r="I196" s="40">
        <v>2700</v>
      </c>
      <c r="J196" s="23">
        <v>0</v>
      </c>
      <c r="K196" s="23">
        <v>0</v>
      </c>
      <c r="L196">
        <f t="shared" si="3"/>
        <v>0</v>
      </c>
    </row>
    <row r="197" spans="1:12" x14ac:dyDescent="0.25">
      <c r="A197" s="60">
        <v>200601</v>
      </c>
      <c r="B197" t="s">
        <v>499</v>
      </c>
      <c r="C197">
        <v>1</v>
      </c>
      <c r="D197">
        <v>0</v>
      </c>
      <c r="E197" s="23">
        <v>5</v>
      </c>
      <c r="F197" s="22">
        <v>0.14099999999999999</v>
      </c>
      <c r="G197" s="40">
        <v>2700</v>
      </c>
      <c r="H197" s="40">
        <v>500</v>
      </c>
      <c r="I197" s="40">
        <v>2700</v>
      </c>
      <c r="J197" s="23">
        <v>18900</v>
      </c>
      <c r="K197" s="23">
        <v>0</v>
      </c>
      <c r="L197">
        <f t="shared" si="3"/>
        <v>1</v>
      </c>
    </row>
    <row r="198" spans="1:12" x14ac:dyDescent="0.25">
      <c r="A198" s="60">
        <v>200701</v>
      </c>
      <c r="B198" t="s">
        <v>500</v>
      </c>
      <c r="C198">
        <v>1</v>
      </c>
      <c r="D198">
        <v>0</v>
      </c>
      <c r="E198" s="23">
        <v>6</v>
      </c>
      <c r="F198" s="22">
        <v>0.26400000000000001</v>
      </c>
      <c r="G198" s="40">
        <v>2700</v>
      </c>
      <c r="H198" s="40">
        <v>500</v>
      </c>
      <c r="I198" s="40">
        <v>2700</v>
      </c>
      <c r="J198" s="23">
        <v>0</v>
      </c>
      <c r="K198" s="23">
        <v>0</v>
      </c>
      <c r="L198">
        <f t="shared" si="3"/>
        <v>0</v>
      </c>
    </row>
    <row r="199" spans="1:12" x14ac:dyDescent="0.25">
      <c r="A199" s="60">
        <v>200901</v>
      </c>
      <c r="B199" t="s">
        <v>501</v>
      </c>
      <c r="C199">
        <v>1</v>
      </c>
      <c r="D199">
        <v>0</v>
      </c>
      <c r="E199" s="23">
        <v>5</v>
      </c>
      <c r="F199" s="22">
        <v>0.73399999999999999</v>
      </c>
      <c r="G199" s="40">
        <v>2700</v>
      </c>
      <c r="H199" s="40">
        <v>1461.97</v>
      </c>
      <c r="I199" s="40">
        <v>2700</v>
      </c>
      <c r="J199" s="23">
        <v>0</v>
      </c>
      <c r="K199" s="23">
        <v>0</v>
      </c>
      <c r="L199">
        <f t="shared" si="3"/>
        <v>0</v>
      </c>
    </row>
    <row r="200" spans="1:12" x14ac:dyDescent="0.25">
      <c r="A200" s="60">
        <v>210302</v>
      </c>
      <c r="B200" t="s">
        <v>64</v>
      </c>
      <c r="C200">
        <v>1</v>
      </c>
      <c r="D200">
        <v>0</v>
      </c>
      <c r="E200" s="23">
        <v>5</v>
      </c>
      <c r="F200" s="22">
        <v>2.5680000000000001</v>
      </c>
      <c r="G200" s="40">
        <v>3940</v>
      </c>
      <c r="H200" s="40">
        <v>8946.4699999999993</v>
      </c>
      <c r="I200" s="40">
        <v>4473.2299999999996</v>
      </c>
      <c r="J200" s="23">
        <v>87204</v>
      </c>
      <c r="K200" s="23">
        <v>0</v>
      </c>
      <c r="L200">
        <f t="shared" si="3"/>
        <v>1</v>
      </c>
    </row>
    <row r="201" spans="1:12" x14ac:dyDescent="0.25">
      <c r="A201" s="60">
        <v>210402</v>
      </c>
      <c r="B201" t="s">
        <v>25</v>
      </c>
      <c r="C201">
        <v>1</v>
      </c>
      <c r="D201">
        <v>0</v>
      </c>
      <c r="E201" s="23">
        <v>5</v>
      </c>
      <c r="F201" s="22">
        <v>1.492</v>
      </c>
      <c r="G201" s="40">
        <v>3396</v>
      </c>
      <c r="H201" s="40">
        <v>6596.44</v>
      </c>
      <c r="I201" s="40">
        <v>3396</v>
      </c>
      <c r="J201" s="23">
        <v>111626</v>
      </c>
      <c r="K201" s="23">
        <v>0</v>
      </c>
      <c r="L201">
        <f t="shared" si="3"/>
        <v>1</v>
      </c>
    </row>
    <row r="202" spans="1:12" x14ac:dyDescent="0.25">
      <c r="A202" s="60">
        <v>210601</v>
      </c>
      <c r="B202" t="s">
        <v>241</v>
      </c>
      <c r="C202">
        <v>1</v>
      </c>
      <c r="D202">
        <v>0</v>
      </c>
      <c r="E202" s="23">
        <v>4</v>
      </c>
      <c r="F202" s="22">
        <v>1.679</v>
      </c>
      <c r="G202" s="40">
        <v>3508</v>
      </c>
      <c r="H202" s="40">
        <v>8005.23</v>
      </c>
      <c r="I202" s="40">
        <v>4002.61</v>
      </c>
      <c r="J202" s="23">
        <v>59764</v>
      </c>
      <c r="K202" s="23">
        <v>0</v>
      </c>
      <c r="L202">
        <f t="shared" si="3"/>
        <v>1</v>
      </c>
    </row>
    <row r="203" spans="1:12" x14ac:dyDescent="0.25">
      <c r="A203" s="60">
        <v>210800</v>
      </c>
      <c r="B203" t="s">
        <v>273</v>
      </c>
      <c r="C203">
        <v>1</v>
      </c>
      <c r="D203">
        <v>0</v>
      </c>
      <c r="E203" s="23">
        <v>4</v>
      </c>
      <c r="F203" s="22">
        <v>2.5139999999999998</v>
      </c>
      <c r="G203" s="40">
        <v>3376</v>
      </c>
      <c r="H203" s="40">
        <v>9553.34</v>
      </c>
      <c r="I203" s="40">
        <v>4776.67</v>
      </c>
      <c r="J203" s="23">
        <v>152881</v>
      </c>
      <c r="K203" s="23">
        <v>0</v>
      </c>
      <c r="L203">
        <f t="shared" si="3"/>
        <v>1</v>
      </c>
    </row>
    <row r="204" spans="1:12" x14ac:dyDescent="0.25">
      <c r="A204" s="60">
        <v>211003</v>
      </c>
      <c r="B204" t="s">
        <v>179</v>
      </c>
      <c r="C204">
        <v>1</v>
      </c>
      <c r="D204">
        <v>0</v>
      </c>
      <c r="E204" s="23">
        <v>4</v>
      </c>
      <c r="F204" s="22">
        <v>3.0880000000000001</v>
      </c>
      <c r="G204" s="40">
        <v>3864</v>
      </c>
      <c r="H204" s="40">
        <v>9671.99</v>
      </c>
      <c r="I204" s="40">
        <v>4835.99</v>
      </c>
      <c r="J204" s="23">
        <v>0</v>
      </c>
      <c r="K204" s="23">
        <v>0</v>
      </c>
      <c r="L204">
        <f t="shared" si="3"/>
        <v>0</v>
      </c>
    </row>
    <row r="205" spans="1:12" x14ac:dyDescent="0.25">
      <c r="A205" s="60">
        <v>211103</v>
      </c>
      <c r="B205" t="s">
        <v>347</v>
      </c>
      <c r="C205">
        <v>1</v>
      </c>
      <c r="D205">
        <v>0</v>
      </c>
      <c r="E205" s="23">
        <v>4</v>
      </c>
      <c r="F205" s="22">
        <v>1.982</v>
      </c>
      <c r="G205" s="40">
        <v>4000</v>
      </c>
      <c r="H205" s="40">
        <v>6349.52</v>
      </c>
      <c r="I205" s="40">
        <v>4000</v>
      </c>
      <c r="J205" s="23">
        <v>149078</v>
      </c>
      <c r="K205" s="23">
        <v>0</v>
      </c>
      <c r="L205">
        <f t="shared" si="3"/>
        <v>1</v>
      </c>
    </row>
    <row r="206" spans="1:12" x14ac:dyDescent="0.25">
      <c r="A206" s="60">
        <v>211701</v>
      </c>
      <c r="B206" t="s">
        <v>62</v>
      </c>
      <c r="C206">
        <v>1</v>
      </c>
      <c r="D206">
        <v>0</v>
      </c>
      <c r="E206" s="23">
        <v>4</v>
      </c>
      <c r="F206" s="22">
        <v>2.6179999999999999</v>
      </c>
      <c r="G206" s="40">
        <v>4000</v>
      </c>
      <c r="H206" s="40">
        <v>7938.91</v>
      </c>
      <c r="I206" s="40">
        <v>4000</v>
      </c>
      <c r="J206" s="23">
        <v>0</v>
      </c>
      <c r="K206" s="23">
        <v>0</v>
      </c>
      <c r="L206">
        <f t="shared" si="3"/>
        <v>0</v>
      </c>
    </row>
    <row r="207" spans="1:12" x14ac:dyDescent="0.25">
      <c r="A207" s="60">
        <v>211901</v>
      </c>
      <c r="B207" t="s">
        <v>502</v>
      </c>
      <c r="C207">
        <v>1</v>
      </c>
      <c r="D207">
        <v>0</v>
      </c>
      <c r="E207" s="23">
        <v>6</v>
      </c>
      <c r="F207" s="22">
        <v>0.22700000000000001</v>
      </c>
      <c r="G207" s="40">
        <v>2700</v>
      </c>
      <c r="H207" s="40">
        <v>500</v>
      </c>
      <c r="I207" s="40">
        <v>2700</v>
      </c>
      <c r="J207" s="23">
        <v>0</v>
      </c>
      <c r="K207" s="23">
        <v>0</v>
      </c>
      <c r="L207">
        <f t="shared" si="3"/>
        <v>0</v>
      </c>
    </row>
    <row r="208" spans="1:12" x14ac:dyDescent="0.25">
      <c r="A208" s="60">
        <v>212001</v>
      </c>
      <c r="B208" t="s">
        <v>503</v>
      </c>
      <c r="C208">
        <v>1</v>
      </c>
      <c r="D208">
        <v>0</v>
      </c>
      <c r="E208" s="23">
        <v>4</v>
      </c>
      <c r="F208" s="22">
        <v>3.0379999999999998</v>
      </c>
      <c r="G208" s="40">
        <v>4000</v>
      </c>
      <c r="H208" s="40">
        <v>9968.2099999999991</v>
      </c>
      <c r="I208" s="40">
        <v>4984.1000000000004</v>
      </c>
      <c r="J208" s="23">
        <v>189864</v>
      </c>
      <c r="K208" s="23">
        <v>0</v>
      </c>
      <c r="L208">
        <f t="shared" si="3"/>
        <v>1</v>
      </c>
    </row>
    <row r="209" spans="1:12" x14ac:dyDescent="0.25">
      <c r="A209" s="60">
        <v>212101</v>
      </c>
      <c r="B209" t="s">
        <v>13</v>
      </c>
      <c r="C209">
        <v>1</v>
      </c>
      <c r="D209">
        <v>1</v>
      </c>
      <c r="E209" s="23">
        <v>3</v>
      </c>
      <c r="F209" s="22">
        <v>2.4590000000000001</v>
      </c>
      <c r="G209" s="40">
        <v>4000</v>
      </c>
      <c r="H209" s="40">
        <v>9015.5499999999993</v>
      </c>
      <c r="I209" s="40">
        <v>4507.7700000000004</v>
      </c>
      <c r="J209" s="23">
        <v>1372241</v>
      </c>
      <c r="K209" s="23">
        <v>0</v>
      </c>
      <c r="L209">
        <f t="shared" si="3"/>
        <v>1</v>
      </c>
    </row>
    <row r="210" spans="1:12" x14ac:dyDescent="0.25">
      <c r="A210" s="60">
        <v>220101</v>
      </c>
      <c r="B210" t="s">
        <v>371</v>
      </c>
      <c r="C210">
        <v>1</v>
      </c>
      <c r="D210">
        <v>0</v>
      </c>
      <c r="E210" s="23">
        <v>5</v>
      </c>
      <c r="F210" s="22">
        <v>2.74</v>
      </c>
      <c r="G210" s="40">
        <v>4000</v>
      </c>
      <c r="H210" s="40">
        <v>9079.6299999999992</v>
      </c>
      <c r="I210" s="40">
        <v>4539.8100000000004</v>
      </c>
      <c r="J210" s="23">
        <v>285307</v>
      </c>
      <c r="K210" s="23">
        <v>0</v>
      </c>
      <c r="L210">
        <f t="shared" si="3"/>
        <v>1</v>
      </c>
    </row>
    <row r="211" spans="1:12" x14ac:dyDescent="0.25">
      <c r="A211" s="60">
        <v>220202</v>
      </c>
      <c r="B211" t="s">
        <v>108</v>
      </c>
      <c r="C211">
        <v>1</v>
      </c>
      <c r="D211">
        <v>0</v>
      </c>
      <c r="E211" s="23">
        <v>5</v>
      </c>
      <c r="F211" s="22">
        <v>1.3759999999999999</v>
      </c>
      <c r="G211" s="40">
        <v>2700</v>
      </c>
      <c r="H211" s="40">
        <v>4426.51</v>
      </c>
      <c r="I211" s="40">
        <v>2700</v>
      </c>
      <c r="J211" s="23">
        <v>48735</v>
      </c>
      <c r="K211" s="23">
        <v>0</v>
      </c>
      <c r="L211">
        <f t="shared" si="3"/>
        <v>1</v>
      </c>
    </row>
    <row r="212" spans="1:12" x14ac:dyDescent="0.25">
      <c r="A212" s="60">
        <v>220301</v>
      </c>
      <c r="B212" t="s">
        <v>255</v>
      </c>
      <c r="C212">
        <v>1</v>
      </c>
      <c r="D212">
        <v>0</v>
      </c>
      <c r="E212" s="23">
        <v>4</v>
      </c>
      <c r="F212" s="22">
        <v>4.8949999999999996</v>
      </c>
      <c r="G212" s="40">
        <v>4000</v>
      </c>
      <c r="H212" s="40">
        <v>10175.73</v>
      </c>
      <c r="I212" s="40">
        <v>5087.8599999999997</v>
      </c>
      <c r="J212" s="23">
        <v>915415</v>
      </c>
      <c r="K212" s="23">
        <v>0</v>
      </c>
      <c r="L212">
        <f t="shared" si="3"/>
        <v>1</v>
      </c>
    </row>
    <row r="213" spans="1:12" x14ac:dyDescent="0.25">
      <c r="A213" s="60">
        <v>220401</v>
      </c>
      <c r="B213" t="s">
        <v>215</v>
      </c>
      <c r="C213">
        <v>1</v>
      </c>
      <c r="D213">
        <v>0</v>
      </c>
      <c r="E213" s="23">
        <v>5</v>
      </c>
      <c r="F213" s="22">
        <v>1.3540000000000001</v>
      </c>
      <c r="G213" s="40">
        <v>3576</v>
      </c>
      <c r="H213" s="40">
        <v>5900.43</v>
      </c>
      <c r="I213" s="40">
        <v>3576</v>
      </c>
      <c r="J213" s="23">
        <v>224186</v>
      </c>
      <c r="K213" s="23">
        <v>0</v>
      </c>
      <c r="L213">
        <f t="shared" si="3"/>
        <v>1</v>
      </c>
    </row>
    <row r="214" spans="1:12" x14ac:dyDescent="0.25">
      <c r="A214" s="60">
        <v>220701</v>
      </c>
      <c r="B214" t="s">
        <v>60</v>
      </c>
      <c r="C214">
        <v>1</v>
      </c>
      <c r="D214">
        <v>0</v>
      </c>
      <c r="E214" s="23">
        <v>5</v>
      </c>
      <c r="F214" s="22">
        <v>1.256</v>
      </c>
      <c r="G214" s="40">
        <v>2744</v>
      </c>
      <c r="H214" s="40">
        <v>4253.99</v>
      </c>
      <c r="I214" s="40">
        <v>2744</v>
      </c>
      <c r="J214" s="23">
        <v>0</v>
      </c>
      <c r="K214" s="23">
        <v>0</v>
      </c>
      <c r="L214">
        <f t="shared" si="3"/>
        <v>0</v>
      </c>
    </row>
    <row r="215" spans="1:12" x14ac:dyDescent="0.25">
      <c r="A215" s="60">
        <v>220909</v>
      </c>
      <c r="B215" t="s">
        <v>3</v>
      </c>
      <c r="C215">
        <v>1</v>
      </c>
      <c r="D215">
        <v>0</v>
      </c>
      <c r="E215" s="23">
        <v>4</v>
      </c>
      <c r="F215" s="22">
        <v>1.589</v>
      </c>
      <c r="G215" s="40">
        <v>3888</v>
      </c>
      <c r="H215" s="40">
        <v>5383.17</v>
      </c>
      <c r="I215" s="40">
        <v>3888</v>
      </c>
      <c r="J215" s="23">
        <v>107310</v>
      </c>
      <c r="K215" s="23">
        <v>0</v>
      </c>
      <c r="L215">
        <f t="shared" si="3"/>
        <v>1</v>
      </c>
    </row>
    <row r="216" spans="1:12" x14ac:dyDescent="0.25">
      <c r="A216" s="60">
        <v>221001</v>
      </c>
      <c r="B216" t="s">
        <v>52</v>
      </c>
      <c r="C216">
        <v>1</v>
      </c>
      <c r="D216">
        <v>0</v>
      </c>
      <c r="E216" s="23">
        <v>5</v>
      </c>
      <c r="F216" s="22">
        <v>1.3149999999999999</v>
      </c>
      <c r="G216" s="40">
        <v>3156</v>
      </c>
      <c r="H216" s="40">
        <v>5019.1499999999996</v>
      </c>
      <c r="I216" s="40">
        <v>3156</v>
      </c>
      <c r="J216" s="23">
        <v>113616</v>
      </c>
      <c r="K216" s="23">
        <v>0</v>
      </c>
      <c r="L216">
        <f t="shared" si="3"/>
        <v>1</v>
      </c>
    </row>
    <row r="217" spans="1:12" x14ac:dyDescent="0.25">
      <c r="A217" s="60">
        <v>221301</v>
      </c>
      <c r="B217" t="s">
        <v>279</v>
      </c>
      <c r="C217">
        <v>1</v>
      </c>
      <c r="D217">
        <v>0</v>
      </c>
      <c r="E217" s="23">
        <v>4</v>
      </c>
      <c r="F217" s="22">
        <v>1.1060000000000001</v>
      </c>
      <c r="G217" s="40">
        <v>2700</v>
      </c>
      <c r="H217" s="40">
        <v>4235.03</v>
      </c>
      <c r="I217" s="40">
        <v>2700</v>
      </c>
      <c r="J217" s="23">
        <v>35649</v>
      </c>
      <c r="K217" s="23">
        <v>0</v>
      </c>
      <c r="L217">
        <f t="shared" si="3"/>
        <v>1</v>
      </c>
    </row>
    <row r="218" spans="1:12" x14ac:dyDescent="0.25">
      <c r="A218" s="60">
        <v>221401</v>
      </c>
      <c r="B218" t="s">
        <v>264</v>
      </c>
      <c r="C218">
        <v>1</v>
      </c>
      <c r="D218">
        <v>0</v>
      </c>
      <c r="E218" s="23">
        <v>4</v>
      </c>
      <c r="F218" s="22">
        <v>2.2559999999999998</v>
      </c>
      <c r="G218" s="40">
        <v>3048</v>
      </c>
      <c r="H218" s="40">
        <v>7172.22</v>
      </c>
      <c r="I218" s="40">
        <v>3586.11</v>
      </c>
      <c r="J218" s="23">
        <v>77943</v>
      </c>
      <c r="K218" s="23">
        <v>0</v>
      </c>
      <c r="L218">
        <f t="shared" si="3"/>
        <v>1</v>
      </c>
    </row>
    <row r="219" spans="1:12" x14ac:dyDescent="0.25">
      <c r="A219" s="60">
        <v>222000</v>
      </c>
      <c r="B219" t="s">
        <v>420</v>
      </c>
      <c r="C219">
        <v>1</v>
      </c>
      <c r="D219">
        <v>0</v>
      </c>
      <c r="E219" s="23">
        <v>3</v>
      </c>
      <c r="F219" s="22">
        <v>1.99</v>
      </c>
      <c r="G219" s="40">
        <v>3736</v>
      </c>
      <c r="H219" s="40">
        <v>8088.1</v>
      </c>
      <c r="I219" s="40">
        <v>4044.05</v>
      </c>
      <c r="J219" s="23">
        <v>3570540</v>
      </c>
      <c r="K219" s="23">
        <v>0</v>
      </c>
      <c r="L219">
        <f t="shared" si="3"/>
        <v>1</v>
      </c>
    </row>
    <row r="220" spans="1:12" x14ac:dyDescent="0.25">
      <c r="A220" s="60">
        <v>222201</v>
      </c>
      <c r="B220" t="s">
        <v>148</v>
      </c>
      <c r="C220">
        <v>1</v>
      </c>
      <c r="D220">
        <v>0</v>
      </c>
      <c r="E220" s="23">
        <v>4</v>
      </c>
      <c r="F220" s="22">
        <v>3.419</v>
      </c>
      <c r="G220" s="40">
        <v>4000</v>
      </c>
      <c r="H220" s="40">
        <v>9650.02</v>
      </c>
      <c r="I220" s="40">
        <v>4825.01</v>
      </c>
      <c r="J220" s="23">
        <v>1312233</v>
      </c>
      <c r="K220" s="23">
        <v>0</v>
      </c>
      <c r="L220">
        <f t="shared" si="3"/>
        <v>1</v>
      </c>
    </row>
    <row r="221" spans="1:12" x14ac:dyDescent="0.25">
      <c r="A221" s="60">
        <v>230201</v>
      </c>
      <c r="B221" t="s">
        <v>164</v>
      </c>
      <c r="C221">
        <v>1</v>
      </c>
      <c r="D221">
        <v>0</v>
      </c>
      <c r="E221" s="23">
        <v>4</v>
      </c>
      <c r="F221" s="22">
        <v>2.6659999999999999</v>
      </c>
      <c r="G221" s="40">
        <v>4000</v>
      </c>
      <c r="H221" s="40">
        <v>8707.0499999999993</v>
      </c>
      <c r="I221" s="40">
        <v>4353.5200000000004</v>
      </c>
      <c r="J221" s="23">
        <v>406744</v>
      </c>
      <c r="K221" s="23">
        <v>0</v>
      </c>
      <c r="L221">
        <f t="shared" si="3"/>
        <v>1</v>
      </c>
    </row>
    <row r="222" spans="1:12" x14ac:dyDescent="0.25">
      <c r="A222" s="60">
        <v>230301</v>
      </c>
      <c r="B222" t="s">
        <v>237</v>
      </c>
      <c r="C222">
        <v>1</v>
      </c>
      <c r="D222">
        <v>0</v>
      </c>
      <c r="E222" s="23">
        <v>5</v>
      </c>
      <c r="F222" s="22">
        <v>3.1419999999999999</v>
      </c>
      <c r="G222" s="40">
        <v>3508</v>
      </c>
      <c r="H222" s="40">
        <v>9482.48</v>
      </c>
      <c r="I222" s="40">
        <v>4741.24</v>
      </c>
      <c r="J222" s="23">
        <v>79095</v>
      </c>
      <c r="K222" s="23">
        <v>0</v>
      </c>
      <c r="L222">
        <f t="shared" si="3"/>
        <v>1</v>
      </c>
    </row>
    <row r="223" spans="1:12" x14ac:dyDescent="0.25">
      <c r="A223" s="60">
        <v>230901</v>
      </c>
      <c r="B223" t="s">
        <v>278</v>
      </c>
      <c r="C223">
        <v>1</v>
      </c>
      <c r="D223">
        <v>0</v>
      </c>
      <c r="E223" s="23">
        <v>4</v>
      </c>
      <c r="F223" s="22">
        <v>2.6909999999999998</v>
      </c>
      <c r="G223" s="40">
        <v>3868</v>
      </c>
      <c r="H223" s="40">
        <v>9067.8700000000008</v>
      </c>
      <c r="I223" s="40">
        <v>4533.93</v>
      </c>
      <c r="J223" s="23">
        <v>152015</v>
      </c>
      <c r="K223" s="23">
        <v>0</v>
      </c>
      <c r="L223">
        <f t="shared" si="3"/>
        <v>1</v>
      </c>
    </row>
    <row r="224" spans="1:12" x14ac:dyDescent="0.25">
      <c r="A224" s="60">
        <v>231101</v>
      </c>
      <c r="B224" t="s">
        <v>395</v>
      </c>
      <c r="C224">
        <v>1</v>
      </c>
      <c r="D224">
        <v>0</v>
      </c>
      <c r="E224" s="23">
        <v>4</v>
      </c>
      <c r="F224" s="22">
        <v>2.8029999999999999</v>
      </c>
      <c r="G224" s="40">
        <v>4000</v>
      </c>
      <c r="H224" s="40">
        <v>8317.66</v>
      </c>
      <c r="I224" s="40">
        <v>4158.83</v>
      </c>
      <c r="J224" s="23">
        <v>89413</v>
      </c>
      <c r="K224" s="23">
        <v>0</v>
      </c>
      <c r="L224">
        <f t="shared" si="3"/>
        <v>1</v>
      </c>
    </row>
    <row r="225" spans="1:12" x14ac:dyDescent="0.25">
      <c r="A225" s="60">
        <v>231301</v>
      </c>
      <c r="B225" t="s">
        <v>125</v>
      </c>
      <c r="C225">
        <v>1</v>
      </c>
      <c r="D225">
        <v>0</v>
      </c>
      <c r="E225" s="23">
        <v>4</v>
      </c>
      <c r="F225" s="22">
        <v>2.4580000000000002</v>
      </c>
      <c r="G225" s="40">
        <v>3524</v>
      </c>
      <c r="H225" s="40">
        <v>7947.02</v>
      </c>
      <c r="I225" s="40">
        <v>3973.51</v>
      </c>
      <c r="J225" s="23">
        <v>0</v>
      </c>
      <c r="K225" s="23">
        <v>0</v>
      </c>
      <c r="L225">
        <f t="shared" si="3"/>
        <v>0</v>
      </c>
    </row>
    <row r="226" spans="1:12" x14ac:dyDescent="0.25">
      <c r="A226" s="60">
        <v>240101</v>
      </c>
      <c r="B226" t="s">
        <v>119</v>
      </c>
      <c r="C226">
        <v>1</v>
      </c>
      <c r="D226">
        <v>0</v>
      </c>
      <c r="E226" s="23">
        <v>5</v>
      </c>
      <c r="F226" s="22">
        <v>1.0740000000000001</v>
      </c>
      <c r="G226" s="40">
        <v>2896</v>
      </c>
      <c r="H226" s="40">
        <v>6303.56</v>
      </c>
      <c r="I226" s="40">
        <v>3151.78</v>
      </c>
      <c r="J226" s="23">
        <v>0</v>
      </c>
      <c r="K226" s="23">
        <v>0</v>
      </c>
      <c r="L226">
        <f t="shared" si="3"/>
        <v>0</v>
      </c>
    </row>
    <row r="227" spans="1:12" x14ac:dyDescent="0.25">
      <c r="A227" s="60">
        <v>240201</v>
      </c>
      <c r="B227" t="s">
        <v>7</v>
      </c>
      <c r="C227">
        <v>1</v>
      </c>
      <c r="D227">
        <v>0</v>
      </c>
      <c r="E227" s="23">
        <v>5</v>
      </c>
      <c r="F227" s="22">
        <v>1.4610000000000001</v>
      </c>
      <c r="G227" s="40">
        <v>3224</v>
      </c>
      <c r="H227" s="40">
        <v>6957.85</v>
      </c>
      <c r="I227" s="40">
        <v>3478.92</v>
      </c>
      <c r="J227" s="23">
        <v>61177</v>
      </c>
      <c r="K227" s="23">
        <v>0</v>
      </c>
      <c r="L227">
        <f t="shared" si="3"/>
        <v>1</v>
      </c>
    </row>
    <row r="228" spans="1:12" x14ac:dyDescent="0.25">
      <c r="A228" s="60">
        <v>240401</v>
      </c>
      <c r="B228" t="s">
        <v>216</v>
      </c>
      <c r="C228">
        <v>1</v>
      </c>
      <c r="D228">
        <v>0</v>
      </c>
      <c r="E228" s="23">
        <v>5</v>
      </c>
      <c r="F228" s="22">
        <v>1.2310000000000001</v>
      </c>
      <c r="G228" s="40">
        <v>2700</v>
      </c>
      <c r="H228" s="40">
        <v>5641.8</v>
      </c>
      <c r="I228" s="40">
        <v>2820.9</v>
      </c>
      <c r="J228" s="23">
        <v>97200</v>
      </c>
      <c r="K228" s="23">
        <v>0</v>
      </c>
      <c r="L228">
        <f t="shared" si="3"/>
        <v>1</v>
      </c>
    </row>
    <row r="229" spans="1:12" x14ac:dyDescent="0.25">
      <c r="A229" s="60">
        <v>240801</v>
      </c>
      <c r="B229" t="s">
        <v>275</v>
      </c>
      <c r="C229">
        <v>1</v>
      </c>
      <c r="D229">
        <v>0</v>
      </c>
      <c r="E229" s="23">
        <v>5</v>
      </c>
      <c r="F229" s="22">
        <v>1.044</v>
      </c>
      <c r="G229" s="40">
        <v>3040</v>
      </c>
      <c r="H229" s="40">
        <v>5713.34</v>
      </c>
      <c r="I229" s="40">
        <v>3040</v>
      </c>
      <c r="J229" s="23">
        <v>106400</v>
      </c>
      <c r="K229" s="23">
        <v>0</v>
      </c>
      <c r="L229">
        <f t="shared" si="3"/>
        <v>1</v>
      </c>
    </row>
    <row r="230" spans="1:12" x14ac:dyDescent="0.25">
      <c r="A230" s="60">
        <v>240901</v>
      </c>
      <c r="B230" t="s">
        <v>305</v>
      </c>
      <c r="C230">
        <v>1</v>
      </c>
      <c r="D230">
        <v>0</v>
      </c>
      <c r="E230" s="23">
        <v>4</v>
      </c>
      <c r="F230" s="22">
        <v>3.7480000000000002</v>
      </c>
      <c r="G230" s="40">
        <v>3588</v>
      </c>
      <c r="H230" s="40">
        <v>12382.7</v>
      </c>
      <c r="I230" s="40">
        <v>6191.35</v>
      </c>
      <c r="J230" s="23">
        <v>204406</v>
      </c>
      <c r="K230" s="23">
        <v>0</v>
      </c>
      <c r="L230">
        <f t="shared" si="3"/>
        <v>1</v>
      </c>
    </row>
    <row r="231" spans="1:12" x14ac:dyDescent="0.25">
      <c r="A231" s="60">
        <v>241001</v>
      </c>
      <c r="B231" t="s">
        <v>173</v>
      </c>
      <c r="C231">
        <v>1</v>
      </c>
      <c r="D231">
        <v>0</v>
      </c>
      <c r="E231" s="23">
        <v>4</v>
      </c>
      <c r="F231" s="22">
        <v>2.7730000000000001</v>
      </c>
      <c r="G231" s="40">
        <v>3740</v>
      </c>
      <c r="H231" s="40">
        <v>10480.26</v>
      </c>
      <c r="I231" s="40">
        <v>5240.13</v>
      </c>
      <c r="J231" s="23">
        <v>725767</v>
      </c>
      <c r="K231" s="23">
        <v>0</v>
      </c>
      <c r="L231">
        <f t="shared" si="3"/>
        <v>1</v>
      </c>
    </row>
    <row r="232" spans="1:12" x14ac:dyDescent="0.25">
      <c r="A232" s="60">
        <v>241101</v>
      </c>
      <c r="B232" t="s">
        <v>172</v>
      </c>
      <c r="C232">
        <v>1</v>
      </c>
      <c r="D232">
        <v>0</v>
      </c>
      <c r="E232" s="23">
        <v>5</v>
      </c>
      <c r="F232" s="22">
        <v>2.734</v>
      </c>
      <c r="G232" s="40">
        <v>4000</v>
      </c>
      <c r="H232" s="40">
        <v>10487.75</v>
      </c>
      <c r="I232" s="40">
        <v>5243.87</v>
      </c>
      <c r="J232" s="23">
        <v>318269</v>
      </c>
      <c r="K232" s="23">
        <v>0</v>
      </c>
      <c r="L232">
        <f t="shared" si="3"/>
        <v>1</v>
      </c>
    </row>
    <row r="233" spans="1:12" x14ac:dyDescent="0.25">
      <c r="A233" s="60">
        <v>241701</v>
      </c>
      <c r="B233" t="s">
        <v>445</v>
      </c>
      <c r="C233">
        <v>1</v>
      </c>
      <c r="D233">
        <v>0</v>
      </c>
      <c r="E233" s="23">
        <v>5</v>
      </c>
      <c r="F233" s="22">
        <v>1.903</v>
      </c>
      <c r="G233" s="40">
        <v>3532</v>
      </c>
      <c r="H233" s="40">
        <v>8378.5</v>
      </c>
      <c r="I233" s="40">
        <v>4189.25</v>
      </c>
      <c r="J233" s="23">
        <v>124245</v>
      </c>
      <c r="K233" s="23">
        <v>0</v>
      </c>
      <c r="L233">
        <f t="shared" si="3"/>
        <v>1</v>
      </c>
    </row>
    <row r="234" spans="1:12" x14ac:dyDescent="0.25">
      <c r="A234" s="60">
        <v>250109</v>
      </c>
      <c r="B234" t="s">
        <v>136</v>
      </c>
      <c r="C234">
        <v>1</v>
      </c>
      <c r="D234">
        <v>0</v>
      </c>
      <c r="E234" s="23">
        <v>4</v>
      </c>
      <c r="F234" s="22">
        <v>3.9620000000000002</v>
      </c>
      <c r="G234" s="40">
        <v>4000</v>
      </c>
      <c r="H234" s="40">
        <v>11524.81</v>
      </c>
      <c r="I234" s="40">
        <v>5762.4</v>
      </c>
      <c r="J234" s="23">
        <v>30843</v>
      </c>
      <c r="K234" s="23">
        <v>0</v>
      </c>
      <c r="L234">
        <f t="shared" si="3"/>
        <v>1</v>
      </c>
    </row>
    <row r="235" spans="1:12" x14ac:dyDescent="0.25">
      <c r="A235" s="60">
        <v>250201</v>
      </c>
      <c r="B235" t="s">
        <v>151</v>
      </c>
      <c r="C235">
        <v>1</v>
      </c>
      <c r="D235">
        <v>0</v>
      </c>
      <c r="E235" s="23">
        <v>5</v>
      </c>
      <c r="F235" s="22">
        <v>0.60699999999999998</v>
      </c>
      <c r="G235" s="40">
        <v>2700</v>
      </c>
      <c r="H235" s="40">
        <v>3272.37</v>
      </c>
      <c r="I235" s="40">
        <v>2700</v>
      </c>
      <c r="J235" s="23">
        <v>0</v>
      </c>
      <c r="K235" s="23">
        <v>0</v>
      </c>
      <c r="L235">
        <f t="shared" si="3"/>
        <v>0</v>
      </c>
    </row>
    <row r="236" spans="1:12" x14ac:dyDescent="0.25">
      <c r="A236" s="60">
        <v>250301</v>
      </c>
      <c r="B236" t="s">
        <v>174</v>
      </c>
      <c r="C236">
        <v>1</v>
      </c>
      <c r="D236">
        <v>0</v>
      </c>
      <c r="E236" s="23">
        <v>4</v>
      </c>
      <c r="F236" s="22">
        <v>2.8050000000000002</v>
      </c>
      <c r="G236" s="40">
        <v>4000</v>
      </c>
      <c r="H236" s="40">
        <v>8663.8700000000008</v>
      </c>
      <c r="I236" s="40">
        <v>4331.93</v>
      </c>
      <c r="J236" s="23">
        <v>313099</v>
      </c>
      <c r="K236" s="23">
        <v>0</v>
      </c>
      <c r="L236">
        <f t="shared" si="3"/>
        <v>1</v>
      </c>
    </row>
    <row r="237" spans="1:12" x14ac:dyDescent="0.25">
      <c r="A237" s="60">
        <v>250401</v>
      </c>
      <c r="B237" t="s">
        <v>40</v>
      </c>
      <c r="C237">
        <v>1</v>
      </c>
      <c r="D237">
        <v>0</v>
      </c>
      <c r="E237" s="23">
        <v>4</v>
      </c>
      <c r="F237" s="22">
        <v>2.5</v>
      </c>
      <c r="G237" s="40">
        <v>4000</v>
      </c>
      <c r="H237" s="40">
        <v>8365.42</v>
      </c>
      <c r="I237" s="40">
        <v>4182.71</v>
      </c>
      <c r="J237" s="23">
        <v>99759</v>
      </c>
      <c r="K237" s="23">
        <v>0</v>
      </c>
      <c r="L237">
        <f t="shared" si="3"/>
        <v>1</v>
      </c>
    </row>
    <row r="238" spans="1:12" x14ac:dyDescent="0.25">
      <c r="A238" s="60">
        <v>250701</v>
      </c>
      <c r="B238" t="s">
        <v>231</v>
      </c>
      <c r="C238">
        <v>1</v>
      </c>
      <c r="D238">
        <v>0</v>
      </c>
      <c r="E238" s="23">
        <v>5</v>
      </c>
      <c r="F238" s="22">
        <v>1.169</v>
      </c>
      <c r="G238" s="40">
        <v>2780</v>
      </c>
      <c r="H238" s="40">
        <v>4688.42</v>
      </c>
      <c r="I238" s="40">
        <v>2780</v>
      </c>
      <c r="J238" s="23">
        <v>69500</v>
      </c>
      <c r="K238" s="23">
        <v>0</v>
      </c>
      <c r="L238">
        <f t="shared" si="3"/>
        <v>1</v>
      </c>
    </row>
    <row r="239" spans="1:12" x14ac:dyDescent="0.25">
      <c r="A239" s="60">
        <v>250901</v>
      </c>
      <c r="B239" t="s">
        <v>145</v>
      </c>
      <c r="C239">
        <v>1</v>
      </c>
      <c r="D239">
        <v>0</v>
      </c>
      <c r="E239" s="23">
        <v>5</v>
      </c>
      <c r="F239" s="22">
        <v>1.629</v>
      </c>
      <c r="G239" s="40">
        <v>3468</v>
      </c>
      <c r="H239" s="40">
        <v>7194.38</v>
      </c>
      <c r="I239" s="40">
        <v>3597.19</v>
      </c>
      <c r="J239" s="23">
        <v>55488</v>
      </c>
      <c r="K239" s="23">
        <v>0</v>
      </c>
      <c r="L239">
        <f t="shared" si="3"/>
        <v>1</v>
      </c>
    </row>
    <row r="240" spans="1:12" x14ac:dyDescent="0.25">
      <c r="A240" s="60">
        <v>251101</v>
      </c>
      <c r="B240" t="s">
        <v>283</v>
      </c>
      <c r="C240">
        <v>1</v>
      </c>
      <c r="D240">
        <v>0</v>
      </c>
      <c r="E240" s="23">
        <v>4</v>
      </c>
      <c r="F240" s="22">
        <v>2.552</v>
      </c>
      <c r="G240" s="40">
        <v>3680</v>
      </c>
      <c r="H240" s="40">
        <v>8616.14</v>
      </c>
      <c r="I240" s="40">
        <v>4308.07</v>
      </c>
      <c r="J240" s="23">
        <v>274117</v>
      </c>
      <c r="K240" s="23">
        <v>192597</v>
      </c>
      <c r="L240">
        <f t="shared" si="3"/>
        <v>1</v>
      </c>
    </row>
    <row r="241" spans="1:12" x14ac:dyDescent="0.25">
      <c r="A241" s="60">
        <v>251400</v>
      </c>
      <c r="B241" t="s">
        <v>326</v>
      </c>
      <c r="C241">
        <v>1</v>
      </c>
      <c r="D241">
        <v>0</v>
      </c>
      <c r="E241" s="23">
        <v>5</v>
      </c>
      <c r="F241" s="22">
        <v>1.615</v>
      </c>
      <c r="G241" s="40">
        <v>3636</v>
      </c>
      <c r="H241" s="40">
        <v>7278.02</v>
      </c>
      <c r="I241" s="40">
        <v>3639.01</v>
      </c>
      <c r="J241" s="23">
        <v>274186</v>
      </c>
      <c r="K241" s="23">
        <v>0</v>
      </c>
      <c r="L241">
        <f t="shared" si="3"/>
        <v>1</v>
      </c>
    </row>
    <row r="242" spans="1:12" x14ac:dyDescent="0.25">
      <c r="A242" s="60">
        <v>251501</v>
      </c>
      <c r="B242" t="s">
        <v>59</v>
      </c>
      <c r="C242">
        <v>1</v>
      </c>
      <c r="D242">
        <v>0</v>
      </c>
      <c r="E242" s="23">
        <v>5</v>
      </c>
      <c r="F242" s="22">
        <v>3.0790000000000002</v>
      </c>
      <c r="G242" s="40">
        <v>4000</v>
      </c>
      <c r="H242" s="40">
        <v>10257.26</v>
      </c>
      <c r="I242" s="40">
        <v>5128.63</v>
      </c>
      <c r="J242" s="23">
        <v>69466</v>
      </c>
      <c r="K242" s="23">
        <v>0</v>
      </c>
      <c r="L242">
        <f t="shared" si="3"/>
        <v>1</v>
      </c>
    </row>
    <row r="243" spans="1:12" x14ac:dyDescent="0.25">
      <c r="A243" s="60">
        <v>251601</v>
      </c>
      <c r="B243" t="s">
        <v>157</v>
      </c>
      <c r="C243">
        <v>1</v>
      </c>
      <c r="D243">
        <v>0</v>
      </c>
      <c r="E243" s="23">
        <v>5</v>
      </c>
      <c r="F243" s="22">
        <v>0.91900000000000004</v>
      </c>
      <c r="G243" s="40">
        <v>3380</v>
      </c>
      <c r="H243" s="40">
        <v>5416.23</v>
      </c>
      <c r="I243" s="40">
        <v>3380</v>
      </c>
      <c r="J243" s="23">
        <v>0</v>
      </c>
      <c r="K243" s="23">
        <v>0</v>
      </c>
      <c r="L243">
        <f t="shared" si="3"/>
        <v>0</v>
      </c>
    </row>
    <row r="244" spans="1:12" x14ac:dyDescent="0.25">
      <c r="A244" s="60">
        <v>260101</v>
      </c>
      <c r="B244" t="s">
        <v>504</v>
      </c>
      <c r="C244">
        <v>1</v>
      </c>
      <c r="D244">
        <v>0</v>
      </c>
      <c r="E244" s="23">
        <v>6</v>
      </c>
      <c r="F244" s="22">
        <v>0.26</v>
      </c>
      <c r="G244" s="40">
        <v>2700</v>
      </c>
      <c r="H244" s="40">
        <v>3711.59</v>
      </c>
      <c r="I244" s="40">
        <v>2700</v>
      </c>
      <c r="J244" s="23">
        <v>0</v>
      </c>
      <c r="K244" s="23">
        <v>0</v>
      </c>
      <c r="L244">
        <f t="shared" si="3"/>
        <v>0</v>
      </c>
    </row>
    <row r="245" spans="1:12" x14ac:dyDescent="0.25">
      <c r="A245" s="60">
        <v>260401</v>
      </c>
      <c r="B245" t="s">
        <v>214</v>
      </c>
      <c r="C245">
        <v>1</v>
      </c>
      <c r="D245">
        <v>0</v>
      </c>
      <c r="E245" s="23">
        <v>5</v>
      </c>
      <c r="F245" s="22">
        <v>0.95799999999999996</v>
      </c>
      <c r="G245" s="40">
        <v>2752</v>
      </c>
      <c r="H245" s="40">
        <v>5868.68</v>
      </c>
      <c r="I245" s="40">
        <v>2934.34</v>
      </c>
      <c r="J245" s="23">
        <v>900000</v>
      </c>
      <c r="K245" s="23">
        <v>900000</v>
      </c>
      <c r="L245">
        <f t="shared" si="3"/>
        <v>0</v>
      </c>
    </row>
    <row r="246" spans="1:12" x14ac:dyDescent="0.25">
      <c r="A246" s="60">
        <v>260501</v>
      </c>
      <c r="B246" t="s">
        <v>225</v>
      </c>
      <c r="C246">
        <v>1</v>
      </c>
      <c r="D246">
        <v>0</v>
      </c>
      <c r="E246" s="23">
        <v>5</v>
      </c>
      <c r="F246" s="22">
        <v>1.095</v>
      </c>
      <c r="G246" s="40">
        <v>2804</v>
      </c>
      <c r="H246" s="40">
        <v>6341.63</v>
      </c>
      <c r="I246" s="40">
        <v>3170.81</v>
      </c>
      <c r="J246" s="23">
        <v>1157225</v>
      </c>
      <c r="K246" s="23">
        <v>0</v>
      </c>
      <c r="L246">
        <f t="shared" si="3"/>
        <v>1</v>
      </c>
    </row>
    <row r="247" spans="1:12" x14ac:dyDescent="0.25">
      <c r="A247" s="60">
        <v>260801</v>
      </c>
      <c r="B247" t="s">
        <v>187</v>
      </c>
      <c r="C247">
        <v>1</v>
      </c>
      <c r="D247">
        <v>0</v>
      </c>
      <c r="E247" s="23">
        <v>5</v>
      </c>
      <c r="F247" s="22">
        <v>1.202</v>
      </c>
      <c r="G247" s="40">
        <v>2700</v>
      </c>
      <c r="H247" s="40">
        <v>6148.1</v>
      </c>
      <c r="I247" s="40">
        <v>3074.05</v>
      </c>
      <c r="J247" s="23">
        <v>236197</v>
      </c>
      <c r="K247" s="23">
        <v>0</v>
      </c>
      <c r="L247">
        <f t="shared" si="3"/>
        <v>1</v>
      </c>
    </row>
    <row r="248" spans="1:12" x14ac:dyDescent="0.25">
      <c r="A248" s="60">
        <v>260803</v>
      </c>
      <c r="B248" t="s">
        <v>505</v>
      </c>
      <c r="C248">
        <v>1</v>
      </c>
      <c r="D248">
        <v>0</v>
      </c>
      <c r="E248" s="23">
        <v>5</v>
      </c>
      <c r="F248" s="22">
        <v>0.64600000000000002</v>
      </c>
      <c r="G248" s="40">
        <v>2764</v>
      </c>
      <c r="H248" s="40">
        <v>5869</v>
      </c>
      <c r="I248" s="40">
        <v>2934.5</v>
      </c>
      <c r="J248" s="23">
        <v>0</v>
      </c>
      <c r="K248" s="23">
        <v>0</v>
      </c>
      <c r="L248">
        <f t="shared" si="3"/>
        <v>0</v>
      </c>
    </row>
    <row r="249" spans="1:12" x14ac:dyDescent="0.25">
      <c r="A249" s="60">
        <v>260901</v>
      </c>
      <c r="B249" t="s">
        <v>506</v>
      </c>
      <c r="C249">
        <v>1</v>
      </c>
      <c r="D249">
        <v>0</v>
      </c>
      <c r="E249" s="23">
        <v>5</v>
      </c>
      <c r="F249" s="22">
        <v>0.29599999999999999</v>
      </c>
      <c r="G249" s="40">
        <v>2700</v>
      </c>
      <c r="H249" s="40">
        <v>3952.14</v>
      </c>
      <c r="I249" s="40">
        <v>2700</v>
      </c>
      <c r="J249" s="23">
        <v>75937</v>
      </c>
      <c r="K249" s="23">
        <v>0</v>
      </c>
      <c r="L249">
        <f t="shared" si="3"/>
        <v>1</v>
      </c>
    </row>
    <row r="250" spans="1:12" x14ac:dyDescent="0.25">
      <c r="A250" s="60">
        <v>261001</v>
      </c>
      <c r="B250" t="s">
        <v>507</v>
      </c>
      <c r="C250">
        <v>1</v>
      </c>
      <c r="D250">
        <v>0</v>
      </c>
      <c r="E250" s="23">
        <v>5</v>
      </c>
      <c r="F250" s="22">
        <v>0.73</v>
      </c>
      <c r="G250" s="40">
        <v>2968</v>
      </c>
      <c r="H250" s="40">
        <v>5797.68</v>
      </c>
      <c r="I250" s="40">
        <v>2968</v>
      </c>
      <c r="J250" s="23">
        <v>0</v>
      </c>
      <c r="K250" s="23">
        <v>0</v>
      </c>
      <c r="L250">
        <f t="shared" si="3"/>
        <v>0</v>
      </c>
    </row>
    <row r="251" spans="1:12" x14ac:dyDescent="0.25">
      <c r="A251" s="60">
        <v>261101</v>
      </c>
      <c r="B251" t="s">
        <v>508</v>
      </c>
      <c r="C251">
        <v>1</v>
      </c>
      <c r="D251">
        <v>0</v>
      </c>
      <c r="E251" s="23">
        <v>5</v>
      </c>
      <c r="F251" s="22">
        <v>0.60099999999999998</v>
      </c>
      <c r="G251" s="40">
        <v>2928</v>
      </c>
      <c r="H251" s="40">
        <v>5878.48</v>
      </c>
      <c r="I251" s="40">
        <v>2939.24</v>
      </c>
      <c r="J251" s="23">
        <v>286944</v>
      </c>
      <c r="K251" s="23">
        <v>0</v>
      </c>
      <c r="L251">
        <f t="shared" si="3"/>
        <v>1</v>
      </c>
    </row>
    <row r="252" spans="1:12" x14ac:dyDescent="0.25">
      <c r="A252" s="60">
        <v>261201</v>
      </c>
      <c r="B252" t="s">
        <v>509</v>
      </c>
      <c r="C252">
        <v>1</v>
      </c>
      <c r="D252">
        <v>0</v>
      </c>
      <c r="E252" s="23">
        <v>5</v>
      </c>
      <c r="F252" s="22">
        <v>0.27400000000000002</v>
      </c>
      <c r="G252" s="40">
        <v>2700</v>
      </c>
      <c r="H252" s="40">
        <v>3826.43</v>
      </c>
      <c r="I252" s="40">
        <v>2700</v>
      </c>
      <c r="J252" s="23">
        <v>0</v>
      </c>
      <c r="K252" s="23">
        <v>0</v>
      </c>
      <c r="L252">
        <f t="shared" si="3"/>
        <v>0</v>
      </c>
    </row>
    <row r="253" spans="1:12" x14ac:dyDescent="0.25">
      <c r="A253" s="60">
        <v>261301</v>
      </c>
      <c r="B253" t="s">
        <v>510</v>
      </c>
      <c r="C253">
        <v>1</v>
      </c>
      <c r="D253">
        <v>0</v>
      </c>
      <c r="E253" s="23">
        <v>5</v>
      </c>
      <c r="F253" s="22">
        <v>0.36599999999999999</v>
      </c>
      <c r="G253" s="40">
        <v>2700</v>
      </c>
      <c r="H253" s="40">
        <v>4189.1499999999996</v>
      </c>
      <c r="I253" s="40">
        <v>2700</v>
      </c>
      <c r="J253" s="23">
        <v>360000</v>
      </c>
      <c r="K253" s="23">
        <v>360000</v>
      </c>
      <c r="L253">
        <f t="shared" si="3"/>
        <v>0</v>
      </c>
    </row>
    <row r="254" spans="1:12" x14ac:dyDescent="0.25">
      <c r="A254" s="60">
        <v>261313</v>
      </c>
      <c r="B254" t="s">
        <v>22</v>
      </c>
      <c r="C254">
        <v>1</v>
      </c>
      <c r="D254">
        <v>0</v>
      </c>
      <c r="E254" s="23">
        <v>5</v>
      </c>
      <c r="F254" s="22">
        <v>0.91</v>
      </c>
      <c r="G254" s="40">
        <v>2708</v>
      </c>
      <c r="H254" s="40">
        <v>5547.6</v>
      </c>
      <c r="I254" s="40">
        <v>2773.8</v>
      </c>
      <c r="J254" s="23">
        <v>156349</v>
      </c>
      <c r="K254" s="23">
        <v>0</v>
      </c>
      <c r="L254">
        <f t="shared" si="3"/>
        <v>1</v>
      </c>
    </row>
    <row r="255" spans="1:12" x14ac:dyDescent="0.25">
      <c r="A255" s="60">
        <v>261401</v>
      </c>
      <c r="B255" t="s">
        <v>511</v>
      </c>
      <c r="C255">
        <v>1</v>
      </c>
      <c r="D255">
        <v>0</v>
      </c>
      <c r="E255" s="23">
        <v>6</v>
      </c>
      <c r="F255" s="22">
        <v>5.2999999999999999E-2</v>
      </c>
      <c r="G255" s="40">
        <v>2700</v>
      </c>
      <c r="H255" s="40">
        <v>2284.35</v>
      </c>
      <c r="I255" s="40">
        <v>2700</v>
      </c>
      <c r="J255" s="23">
        <v>0</v>
      </c>
      <c r="K255" s="23">
        <v>0</v>
      </c>
      <c r="L255">
        <f t="shared" si="3"/>
        <v>0</v>
      </c>
    </row>
    <row r="256" spans="1:12" x14ac:dyDescent="0.25">
      <c r="A256" s="60">
        <v>261501</v>
      </c>
      <c r="B256" t="s">
        <v>512</v>
      </c>
      <c r="C256">
        <v>1</v>
      </c>
      <c r="D256">
        <v>0</v>
      </c>
      <c r="E256" s="23">
        <v>5</v>
      </c>
      <c r="F256" s="22">
        <v>0.63700000000000001</v>
      </c>
      <c r="G256" s="40">
        <v>3052</v>
      </c>
      <c r="H256" s="40">
        <v>5635.52</v>
      </c>
      <c r="I256" s="40">
        <v>3052</v>
      </c>
      <c r="J256" s="23">
        <v>0</v>
      </c>
      <c r="K256" s="23">
        <v>0</v>
      </c>
      <c r="L256">
        <f t="shared" si="3"/>
        <v>0</v>
      </c>
    </row>
    <row r="257" spans="1:12" x14ac:dyDescent="0.25">
      <c r="A257" s="60">
        <v>261600</v>
      </c>
      <c r="B257" t="s">
        <v>364</v>
      </c>
      <c r="C257">
        <v>1</v>
      </c>
      <c r="D257">
        <v>1</v>
      </c>
      <c r="E257" s="23">
        <v>2</v>
      </c>
      <c r="F257" s="22">
        <v>5.367</v>
      </c>
      <c r="G257" s="40">
        <v>4000</v>
      </c>
      <c r="H257" s="40">
        <v>13127.31</v>
      </c>
      <c r="I257" s="40">
        <v>6563.65</v>
      </c>
      <c r="J257" s="23">
        <v>34823720</v>
      </c>
      <c r="K257" s="23">
        <v>0</v>
      </c>
      <c r="L257">
        <f t="shared" si="3"/>
        <v>1</v>
      </c>
    </row>
    <row r="258" spans="1:12" x14ac:dyDescent="0.25">
      <c r="A258" s="60">
        <v>261701</v>
      </c>
      <c r="B258" t="s">
        <v>513</v>
      </c>
      <c r="C258">
        <v>1</v>
      </c>
      <c r="D258">
        <v>0</v>
      </c>
      <c r="E258" s="23">
        <v>5</v>
      </c>
      <c r="F258" s="22">
        <v>0.67300000000000004</v>
      </c>
      <c r="G258" s="40">
        <v>2700</v>
      </c>
      <c r="H258" s="40">
        <v>4646.3</v>
      </c>
      <c r="I258" s="40">
        <v>2700</v>
      </c>
      <c r="J258" s="23">
        <v>555039</v>
      </c>
      <c r="K258" s="23">
        <v>0</v>
      </c>
      <c r="L258">
        <f t="shared" si="3"/>
        <v>1</v>
      </c>
    </row>
    <row r="259" spans="1:12" x14ac:dyDescent="0.25">
      <c r="A259" s="60">
        <v>261801</v>
      </c>
      <c r="B259" t="s">
        <v>134</v>
      </c>
      <c r="C259">
        <v>1</v>
      </c>
      <c r="D259">
        <v>0</v>
      </c>
      <c r="E259" s="23">
        <v>5</v>
      </c>
      <c r="F259" s="22">
        <v>1.1419999999999999</v>
      </c>
      <c r="G259" s="40">
        <v>3444</v>
      </c>
      <c r="H259" s="40">
        <v>7053.26</v>
      </c>
      <c r="I259" s="40">
        <v>3526.63</v>
      </c>
      <c r="J259" s="23">
        <v>359327</v>
      </c>
      <c r="K259" s="23">
        <v>0</v>
      </c>
      <c r="L259">
        <f t="shared" ref="L259:L322" si="4">IF(J259-K259&gt;0,1,0)</f>
        <v>1</v>
      </c>
    </row>
    <row r="260" spans="1:12" x14ac:dyDescent="0.25">
      <c r="A260" s="60">
        <v>261901</v>
      </c>
      <c r="B260" t="s">
        <v>514</v>
      </c>
      <c r="C260">
        <v>1</v>
      </c>
      <c r="D260">
        <v>0</v>
      </c>
      <c r="E260" s="23">
        <v>5</v>
      </c>
      <c r="F260" s="22">
        <v>0.29199999999999998</v>
      </c>
      <c r="G260" s="40">
        <v>2700</v>
      </c>
      <c r="H260" s="40">
        <v>4027.82</v>
      </c>
      <c r="I260" s="40">
        <v>2700</v>
      </c>
      <c r="J260" s="23">
        <v>342900</v>
      </c>
      <c r="K260" s="23">
        <v>0</v>
      </c>
      <c r="L260">
        <f t="shared" si="4"/>
        <v>1</v>
      </c>
    </row>
    <row r="261" spans="1:12" x14ac:dyDescent="0.25">
      <c r="A261" s="60">
        <v>262001</v>
      </c>
      <c r="B261" t="s">
        <v>432</v>
      </c>
      <c r="C261">
        <v>1</v>
      </c>
      <c r="D261">
        <v>0</v>
      </c>
      <c r="E261" s="23">
        <v>5</v>
      </c>
      <c r="F261" s="22">
        <v>0.94899999999999995</v>
      </c>
      <c r="G261" s="40">
        <v>2700</v>
      </c>
      <c r="H261" s="40">
        <v>5265.66</v>
      </c>
      <c r="I261" s="40">
        <v>2700</v>
      </c>
      <c r="J261" s="23">
        <v>0</v>
      </c>
      <c r="K261" s="23">
        <v>0</v>
      </c>
      <c r="L261">
        <f t="shared" si="4"/>
        <v>0</v>
      </c>
    </row>
    <row r="262" spans="1:12" x14ac:dyDescent="0.25">
      <c r="A262" s="60">
        <v>270100</v>
      </c>
      <c r="B262" t="s">
        <v>112</v>
      </c>
      <c r="C262">
        <v>1</v>
      </c>
      <c r="D262">
        <v>0</v>
      </c>
      <c r="E262" s="23">
        <v>4</v>
      </c>
      <c r="F262" s="22">
        <v>2.4630000000000001</v>
      </c>
      <c r="G262" s="40">
        <v>3484</v>
      </c>
      <c r="H262" s="40">
        <v>9310.43</v>
      </c>
      <c r="I262" s="40">
        <v>4655.21</v>
      </c>
      <c r="J262" s="23">
        <v>2004118</v>
      </c>
      <c r="K262" s="23">
        <v>935416</v>
      </c>
      <c r="L262">
        <f t="shared" si="4"/>
        <v>1</v>
      </c>
    </row>
    <row r="263" spans="1:12" x14ac:dyDescent="0.25">
      <c r="A263" s="60">
        <v>270301</v>
      </c>
      <c r="B263" t="s">
        <v>143</v>
      </c>
      <c r="C263">
        <v>1</v>
      </c>
      <c r="D263">
        <v>0</v>
      </c>
      <c r="E263" s="23">
        <v>4</v>
      </c>
      <c r="F263" s="22">
        <v>2.6789999999999998</v>
      </c>
      <c r="G263" s="40">
        <v>3840</v>
      </c>
      <c r="H263" s="40">
        <v>9015.5499999999993</v>
      </c>
      <c r="I263" s="40">
        <v>4507.7700000000004</v>
      </c>
      <c r="J263" s="23">
        <v>348112</v>
      </c>
      <c r="K263" s="23">
        <v>0</v>
      </c>
      <c r="L263">
        <f t="shared" si="4"/>
        <v>1</v>
      </c>
    </row>
    <row r="264" spans="1:12" x14ac:dyDescent="0.25">
      <c r="A264" s="60">
        <v>270601</v>
      </c>
      <c r="B264" t="s">
        <v>24</v>
      </c>
      <c r="C264">
        <v>1</v>
      </c>
      <c r="D264">
        <v>0</v>
      </c>
      <c r="E264" s="23">
        <v>5</v>
      </c>
      <c r="F264" s="22">
        <v>1.9690000000000001</v>
      </c>
      <c r="G264" s="40">
        <v>3776</v>
      </c>
      <c r="H264" s="40">
        <v>7363.51</v>
      </c>
      <c r="I264" s="40">
        <v>3776</v>
      </c>
      <c r="J264" s="23">
        <v>390003</v>
      </c>
      <c r="K264" s="23">
        <v>0</v>
      </c>
      <c r="L264">
        <f t="shared" si="4"/>
        <v>1</v>
      </c>
    </row>
    <row r="265" spans="1:12" x14ac:dyDescent="0.25">
      <c r="A265" s="60">
        <v>270701</v>
      </c>
      <c r="B265" t="s">
        <v>204</v>
      </c>
      <c r="C265">
        <v>1</v>
      </c>
      <c r="D265">
        <v>0</v>
      </c>
      <c r="E265" s="23">
        <v>4</v>
      </c>
      <c r="F265" s="22">
        <v>3.4649999999999999</v>
      </c>
      <c r="G265" s="40">
        <v>4000</v>
      </c>
      <c r="H265" s="40">
        <v>10628.92</v>
      </c>
      <c r="I265" s="40">
        <v>5314.46</v>
      </c>
      <c r="J265" s="23">
        <v>430702</v>
      </c>
      <c r="K265" s="23">
        <v>327730</v>
      </c>
      <c r="L265">
        <f t="shared" si="4"/>
        <v>1</v>
      </c>
    </row>
    <row r="266" spans="1:12" x14ac:dyDescent="0.25">
      <c r="A266" s="60">
        <v>271201</v>
      </c>
      <c r="B266" t="s">
        <v>46</v>
      </c>
      <c r="C266">
        <v>1</v>
      </c>
      <c r="D266">
        <v>1</v>
      </c>
      <c r="E266" s="23">
        <v>4</v>
      </c>
      <c r="F266" s="22">
        <v>3.407</v>
      </c>
      <c r="G266" s="40">
        <v>3996</v>
      </c>
      <c r="H266" s="40">
        <v>10677.6</v>
      </c>
      <c r="I266" s="40">
        <v>5338.8</v>
      </c>
      <c r="J266" s="23">
        <v>137627</v>
      </c>
      <c r="K266" s="23">
        <v>0</v>
      </c>
      <c r="L266">
        <f t="shared" si="4"/>
        <v>1</v>
      </c>
    </row>
    <row r="267" spans="1:12" x14ac:dyDescent="0.25">
      <c r="A267" s="60">
        <v>280100</v>
      </c>
      <c r="B267" t="s">
        <v>219</v>
      </c>
      <c r="C267">
        <v>1</v>
      </c>
      <c r="D267">
        <v>0</v>
      </c>
      <c r="E267" s="23">
        <v>5</v>
      </c>
      <c r="F267" s="22">
        <v>0.83799999999999997</v>
      </c>
      <c r="G267" s="40">
        <v>2700</v>
      </c>
      <c r="H267" s="40">
        <v>4527.26</v>
      </c>
      <c r="I267" s="40">
        <v>2700</v>
      </c>
      <c r="J267" s="23">
        <v>216147</v>
      </c>
      <c r="K267" s="23">
        <v>0</v>
      </c>
      <c r="L267">
        <f t="shared" si="4"/>
        <v>1</v>
      </c>
    </row>
    <row r="268" spans="1:12" x14ac:dyDescent="0.25">
      <c r="A268" s="60">
        <v>280201</v>
      </c>
      <c r="B268" t="s">
        <v>240</v>
      </c>
      <c r="C268">
        <v>1</v>
      </c>
      <c r="D268">
        <v>1</v>
      </c>
      <c r="E268" s="23">
        <v>3</v>
      </c>
      <c r="F268" s="22">
        <v>5.7430000000000003</v>
      </c>
      <c r="G268" s="40">
        <v>4000</v>
      </c>
      <c r="H268" s="40">
        <v>15995.55</v>
      </c>
      <c r="I268" s="40">
        <v>7997.77</v>
      </c>
      <c r="J268" s="23">
        <v>2087301</v>
      </c>
      <c r="K268" s="23">
        <v>0</v>
      </c>
      <c r="L268">
        <f t="shared" si="4"/>
        <v>1</v>
      </c>
    </row>
    <row r="269" spans="1:12" x14ac:dyDescent="0.25">
      <c r="A269" s="60">
        <v>280202</v>
      </c>
      <c r="B269" t="s">
        <v>412</v>
      </c>
      <c r="C269">
        <v>1</v>
      </c>
      <c r="D269">
        <v>0</v>
      </c>
      <c r="E269" s="23">
        <v>3</v>
      </c>
      <c r="F269" s="22">
        <v>1.6140000000000001</v>
      </c>
      <c r="G269" s="40">
        <v>2700</v>
      </c>
      <c r="H269" s="40">
        <v>9033.99</v>
      </c>
      <c r="I269" s="40">
        <v>4516.99</v>
      </c>
      <c r="J269" s="23">
        <v>3240000</v>
      </c>
      <c r="K269" s="23">
        <v>0</v>
      </c>
      <c r="L269">
        <f t="shared" si="4"/>
        <v>1</v>
      </c>
    </row>
    <row r="270" spans="1:12" x14ac:dyDescent="0.25">
      <c r="A270" s="60">
        <v>280203</v>
      </c>
      <c r="B270" t="s">
        <v>515</v>
      </c>
      <c r="C270">
        <v>1</v>
      </c>
      <c r="D270">
        <v>0</v>
      </c>
      <c r="E270" s="23">
        <v>6</v>
      </c>
      <c r="F270" s="22">
        <v>0.33500000000000002</v>
      </c>
      <c r="G270" s="40">
        <v>2700</v>
      </c>
      <c r="H270" s="40">
        <v>4611.03</v>
      </c>
      <c r="I270" s="40">
        <v>2700</v>
      </c>
      <c r="J270" s="23">
        <v>0</v>
      </c>
      <c r="K270" s="23">
        <v>0</v>
      </c>
      <c r="L270">
        <f t="shared" si="4"/>
        <v>0</v>
      </c>
    </row>
    <row r="271" spans="1:12" x14ac:dyDescent="0.25">
      <c r="A271" s="60">
        <v>280204</v>
      </c>
      <c r="B271" t="s">
        <v>516</v>
      </c>
      <c r="C271">
        <v>1</v>
      </c>
      <c r="D271">
        <v>0</v>
      </c>
      <c r="E271" s="23">
        <v>6</v>
      </c>
      <c r="F271" s="22">
        <v>0.22800000000000001</v>
      </c>
      <c r="G271" s="40">
        <v>2700</v>
      </c>
      <c r="H271" s="40">
        <v>4583.7</v>
      </c>
      <c r="I271" s="40">
        <v>2700</v>
      </c>
      <c r="J271" s="23">
        <v>178200</v>
      </c>
      <c r="K271" s="23">
        <v>0</v>
      </c>
      <c r="L271">
        <f t="shared" si="4"/>
        <v>1</v>
      </c>
    </row>
    <row r="272" spans="1:12" x14ac:dyDescent="0.25">
      <c r="A272" s="60">
        <v>280205</v>
      </c>
      <c r="B272" t="s">
        <v>517</v>
      </c>
      <c r="C272">
        <v>1</v>
      </c>
      <c r="D272">
        <v>0</v>
      </c>
      <c r="E272" s="23">
        <v>5</v>
      </c>
      <c r="F272" s="22">
        <v>0.26400000000000001</v>
      </c>
      <c r="G272" s="40">
        <v>2700</v>
      </c>
      <c r="H272" s="40">
        <v>4962.34</v>
      </c>
      <c r="I272" s="40">
        <v>2700</v>
      </c>
      <c r="J272" s="23">
        <v>374934</v>
      </c>
      <c r="K272" s="23">
        <v>0</v>
      </c>
      <c r="L272">
        <f t="shared" si="4"/>
        <v>1</v>
      </c>
    </row>
    <row r="273" spans="1:12" x14ac:dyDescent="0.25">
      <c r="A273" s="60">
        <v>280206</v>
      </c>
      <c r="B273" t="s">
        <v>518</v>
      </c>
      <c r="C273">
        <v>1</v>
      </c>
      <c r="D273">
        <v>0</v>
      </c>
      <c r="E273" s="23">
        <v>6</v>
      </c>
      <c r="F273" s="22">
        <v>0.13500000000000001</v>
      </c>
      <c r="G273" s="40">
        <v>2700</v>
      </c>
      <c r="H273" s="40">
        <v>3542.44</v>
      </c>
      <c r="I273" s="40">
        <v>2700</v>
      </c>
      <c r="J273" s="23">
        <v>0</v>
      </c>
      <c r="K273" s="23">
        <v>0</v>
      </c>
      <c r="L273">
        <f t="shared" si="4"/>
        <v>0</v>
      </c>
    </row>
    <row r="274" spans="1:12" x14ac:dyDescent="0.25">
      <c r="A274" s="60">
        <v>280207</v>
      </c>
      <c r="B274" t="s">
        <v>519</v>
      </c>
      <c r="C274">
        <v>1</v>
      </c>
      <c r="D274">
        <v>0</v>
      </c>
      <c r="E274" s="23">
        <v>6</v>
      </c>
      <c r="F274" s="22">
        <v>0.104</v>
      </c>
      <c r="G274" s="40">
        <v>2700</v>
      </c>
      <c r="H274" s="40">
        <v>2758.71</v>
      </c>
      <c r="I274" s="40">
        <v>2700</v>
      </c>
      <c r="J274" s="23">
        <v>50400</v>
      </c>
      <c r="K274" s="23">
        <v>0</v>
      </c>
      <c r="L274">
        <f t="shared" si="4"/>
        <v>1</v>
      </c>
    </row>
    <row r="275" spans="1:12" x14ac:dyDescent="0.25">
      <c r="A275" s="60">
        <v>280208</v>
      </c>
      <c r="B275" t="s">
        <v>368</v>
      </c>
      <c r="C275">
        <v>1</v>
      </c>
      <c r="D275">
        <v>0</v>
      </c>
      <c r="E275" s="23">
        <v>3</v>
      </c>
      <c r="F275" s="22">
        <v>3.371</v>
      </c>
      <c r="G275" s="40">
        <v>3372</v>
      </c>
      <c r="H275" s="40">
        <v>14250.7</v>
      </c>
      <c r="I275" s="40">
        <v>7125.35</v>
      </c>
      <c r="J275" s="23">
        <v>1947439</v>
      </c>
      <c r="K275" s="23">
        <v>0</v>
      </c>
      <c r="L275">
        <f t="shared" si="4"/>
        <v>1</v>
      </c>
    </row>
    <row r="276" spans="1:12" x14ac:dyDescent="0.25">
      <c r="A276" s="60">
        <v>280209</v>
      </c>
      <c r="B276" t="s">
        <v>208</v>
      </c>
      <c r="C276">
        <v>1</v>
      </c>
      <c r="D276">
        <v>0</v>
      </c>
      <c r="E276" s="23">
        <v>3</v>
      </c>
      <c r="F276" s="22">
        <v>2.2450000000000001</v>
      </c>
      <c r="G276" s="40">
        <v>2700</v>
      </c>
      <c r="H276" s="40">
        <v>12011.93</v>
      </c>
      <c r="I276" s="40">
        <v>6005.96</v>
      </c>
      <c r="J276" s="23">
        <v>1080418</v>
      </c>
      <c r="K276" s="23">
        <v>0</v>
      </c>
      <c r="L276">
        <f t="shared" si="4"/>
        <v>1</v>
      </c>
    </row>
    <row r="277" spans="1:12" x14ac:dyDescent="0.25">
      <c r="A277" s="60">
        <v>280210</v>
      </c>
      <c r="B277" t="s">
        <v>520</v>
      </c>
      <c r="C277">
        <v>1</v>
      </c>
      <c r="D277">
        <v>0</v>
      </c>
      <c r="E277" s="23">
        <v>6</v>
      </c>
      <c r="F277" s="22">
        <v>0.44900000000000001</v>
      </c>
      <c r="G277" s="40">
        <v>2700</v>
      </c>
      <c r="H277" s="40">
        <v>5124.5200000000004</v>
      </c>
      <c r="I277" s="40">
        <v>2700</v>
      </c>
      <c r="J277" s="23">
        <v>0</v>
      </c>
      <c r="K277" s="23">
        <v>0</v>
      </c>
      <c r="L277">
        <f t="shared" si="4"/>
        <v>0</v>
      </c>
    </row>
    <row r="278" spans="1:12" x14ac:dyDescent="0.25">
      <c r="A278" s="60">
        <v>280211</v>
      </c>
      <c r="B278" t="s">
        <v>521</v>
      </c>
      <c r="C278">
        <v>1</v>
      </c>
      <c r="D278">
        <v>0</v>
      </c>
      <c r="E278" s="23">
        <v>6</v>
      </c>
      <c r="F278" s="22">
        <v>0.20499999999999999</v>
      </c>
      <c r="G278" s="40">
        <v>2700</v>
      </c>
      <c r="H278" s="40">
        <v>3289.28</v>
      </c>
      <c r="I278" s="40">
        <v>2700</v>
      </c>
      <c r="J278" s="23">
        <v>0</v>
      </c>
      <c r="K278" s="23">
        <v>0</v>
      </c>
      <c r="L278">
        <f t="shared" si="4"/>
        <v>0</v>
      </c>
    </row>
    <row r="279" spans="1:12" x14ac:dyDescent="0.25">
      <c r="A279" s="60">
        <v>280212</v>
      </c>
      <c r="B279" t="s">
        <v>522</v>
      </c>
      <c r="C279">
        <v>1</v>
      </c>
      <c r="D279">
        <v>0</v>
      </c>
      <c r="E279" s="23">
        <v>5</v>
      </c>
      <c r="F279" s="22">
        <v>0.53100000000000003</v>
      </c>
      <c r="G279" s="40">
        <v>2700</v>
      </c>
      <c r="H279" s="40">
        <v>4708.13</v>
      </c>
      <c r="I279" s="40">
        <v>2700</v>
      </c>
      <c r="J279" s="23">
        <v>0</v>
      </c>
      <c r="K279" s="23">
        <v>0</v>
      </c>
      <c r="L279">
        <f t="shared" si="4"/>
        <v>0</v>
      </c>
    </row>
    <row r="280" spans="1:12" x14ac:dyDescent="0.25">
      <c r="A280" s="60">
        <v>280213</v>
      </c>
      <c r="B280" t="s">
        <v>523</v>
      </c>
      <c r="C280">
        <v>1</v>
      </c>
      <c r="D280">
        <v>1</v>
      </c>
      <c r="E280" s="23">
        <v>5</v>
      </c>
      <c r="F280" s="22">
        <v>0.47</v>
      </c>
      <c r="G280" s="40">
        <v>2700</v>
      </c>
      <c r="H280" s="40">
        <v>5158.1499999999996</v>
      </c>
      <c r="I280" s="40">
        <v>2700</v>
      </c>
      <c r="J280" s="23">
        <v>0</v>
      </c>
      <c r="K280" s="23">
        <v>0</v>
      </c>
      <c r="L280">
        <f t="shared" si="4"/>
        <v>0</v>
      </c>
    </row>
    <row r="281" spans="1:12" x14ac:dyDescent="0.25">
      <c r="A281" s="60">
        <v>280214</v>
      </c>
      <c r="B281" t="s">
        <v>524</v>
      </c>
      <c r="C281">
        <v>1</v>
      </c>
      <c r="D281">
        <v>0</v>
      </c>
      <c r="E281" s="23">
        <v>6</v>
      </c>
      <c r="F281" s="22">
        <v>0.218</v>
      </c>
      <c r="G281" s="40">
        <v>2700</v>
      </c>
      <c r="H281" s="40">
        <v>2631.81</v>
      </c>
      <c r="I281" s="40">
        <v>2700</v>
      </c>
      <c r="J281" s="23">
        <v>332286</v>
      </c>
      <c r="K281" s="23">
        <v>0</v>
      </c>
      <c r="L281">
        <f t="shared" si="4"/>
        <v>1</v>
      </c>
    </row>
    <row r="282" spans="1:12" x14ac:dyDescent="0.25">
      <c r="A282" s="60">
        <v>280215</v>
      </c>
      <c r="B282" t="s">
        <v>525</v>
      </c>
      <c r="C282">
        <v>1</v>
      </c>
      <c r="D282">
        <v>0</v>
      </c>
      <c r="E282" s="23">
        <v>5</v>
      </c>
      <c r="F282" s="22">
        <v>0.33400000000000002</v>
      </c>
      <c r="G282" s="40">
        <v>2700</v>
      </c>
      <c r="H282" s="40">
        <v>500</v>
      </c>
      <c r="I282" s="40">
        <v>2700</v>
      </c>
      <c r="J282" s="23">
        <v>589300</v>
      </c>
      <c r="K282" s="23">
        <v>0</v>
      </c>
      <c r="L282">
        <f t="shared" si="4"/>
        <v>1</v>
      </c>
    </row>
    <row r="283" spans="1:12" x14ac:dyDescent="0.25">
      <c r="A283" s="60">
        <v>280216</v>
      </c>
      <c r="B283" t="s">
        <v>196</v>
      </c>
      <c r="C283">
        <v>1</v>
      </c>
      <c r="D283">
        <v>0</v>
      </c>
      <c r="E283" s="23">
        <v>5</v>
      </c>
      <c r="F283" s="22">
        <v>1.097</v>
      </c>
      <c r="G283" s="40">
        <v>2700</v>
      </c>
      <c r="H283" s="40">
        <v>6887.29</v>
      </c>
      <c r="I283" s="40">
        <v>3443.64</v>
      </c>
      <c r="J283" s="23">
        <v>564510</v>
      </c>
      <c r="K283" s="23">
        <v>0</v>
      </c>
      <c r="L283">
        <f t="shared" si="4"/>
        <v>1</v>
      </c>
    </row>
    <row r="284" spans="1:12" x14ac:dyDescent="0.25">
      <c r="A284" s="60">
        <v>280217</v>
      </c>
      <c r="B284" t="s">
        <v>526</v>
      </c>
      <c r="C284">
        <v>1</v>
      </c>
      <c r="D284">
        <v>0</v>
      </c>
      <c r="E284" s="23">
        <v>6</v>
      </c>
      <c r="F284" s="22">
        <v>0.28199999999999997</v>
      </c>
      <c r="G284" s="40">
        <v>2700</v>
      </c>
      <c r="H284" s="40">
        <v>4454.22</v>
      </c>
      <c r="I284" s="40">
        <v>2700</v>
      </c>
      <c r="J284" s="23">
        <v>0</v>
      </c>
      <c r="K284" s="23">
        <v>0</v>
      </c>
      <c r="L284">
        <f t="shared" si="4"/>
        <v>0</v>
      </c>
    </row>
    <row r="285" spans="1:12" x14ac:dyDescent="0.25">
      <c r="A285" s="60">
        <v>280218</v>
      </c>
      <c r="B285" t="s">
        <v>527</v>
      </c>
      <c r="C285">
        <v>1</v>
      </c>
      <c r="D285">
        <v>0</v>
      </c>
      <c r="E285" s="23">
        <v>6</v>
      </c>
      <c r="F285" s="22">
        <v>2.4E-2</v>
      </c>
      <c r="G285" s="40">
        <v>2700</v>
      </c>
      <c r="H285" s="40">
        <v>948.78</v>
      </c>
      <c r="I285" s="40">
        <v>2700</v>
      </c>
      <c r="J285" s="23">
        <v>0</v>
      </c>
      <c r="K285" s="23">
        <v>0</v>
      </c>
      <c r="L285">
        <f t="shared" si="4"/>
        <v>0</v>
      </c>
    </row>
    <row r="286" spans="1:12" x14ac:dyDescent="0.25">
      <c r="A286" s="60">
        <v>280219</v>
      </c>
      <c r="B286" t="s">
        <v>528</v>
      </c>
      <c r="C286">
        <v>1</v>
      </c>
      <c r="D286">
        <v>0</v>
      </c>
      <c r="E286" s="23">
        <v>5</v>
      </c>
      <c r="F286" s="22">
        <v>0.33600000000000002</v>
      </c>
      <c r="G286" s="40">
        <v>2700</v>
      </c>
      <c r="H286" s="40">
        <v>3668.82</v>
      </c>
      <c r="I286" s="40">
        <v>2700</v>
      </c>
      <c r="J286" s="23">
        <v>0</v>
      </c>
      <c r="K286" s="23">
        <v>0</v>
      </c>
      <c r="L286">
        <f t="shared" si="4"/>
        <v>0</v>
      </c>
    </row>
    <row r="287" spans="1:12" x14ac:dyDescent="0.25">
      <c r="A287" s="60">
        <v>280220</v>
      </c>
      <c r="B287" t="s">
        <v>529</v>
      </c>
      <c r="C287">
        <v>1</v>
      </c>
      <c r="D287">
        <v>0</v>
      </c>
      <c r="E287" s="23">
        <v>6</v>
      </c>
      <c r="F287" s="22">
        <v>0.16600000000000001</v>
      </c>
      <c r="G287" s="40">
        <v>2700</v>
      </c>
      <c r="H287" s="40">
        <v>3607.5</v>
      </c>
      <c r="I287" s="40">
        <v>2700</v>
      </c>
      <c r="J287" s="23">
        <v>0</v>
      </c>
      <c r="K287" s="23">
        <v>0</v>
      </c>
      <c r="L287">
        <f t="shared" si="4"/>
        <v>0</v>
      </c>
    </row>
    <row r="288" spans="1:12" x14ac:dyDescent="0.25">
      <c r="A288" s="60">
        <v>280221</v>
      </c>
      <c r="B288" t="s">
        <v>530</v>
      </c>
      <c r="C288">
        <v>1</v>
      </c>
      <c r="D288">
        <v>0</v>
      </c>
      <c r="E288" s="23">
        <v>6</v>
      </c>
      <c r="F288" s="22">
        <v>0.13</v>
      </c>
      <c r="G288" s="40">
        <v>2700</v>
      </c>
      <c r="H288" s="40">
        <v>2410.9899999999998</v>
      </c>
      <c r="I288" s="40">
        <v>2700</v>
      </c>
      <c r="J288" s="23">
        <v>0</v>
      </c>
      <c r="K288" s="23">
        <v>0</v>
      </c>
      <c r="L288">
        <f t="shared" si="4"/>
        <v>0</v>
      </c>
    </row>
    <row r="289" spans="1:12" x14ac:dyDescent="0.25">
      <c r="A289" s="60">
        <v>280222</v>
      </c>
      <c r="B289" t="s">
        <v>531</v>
      </c>
      <c r="C289">
        <v>1</v>
      </c>
      <c r="D289">
        <v>0</v>
      </c>
      <c r="E289" s="23">
        <v>6</v>
      </c>
      <c r="F289" s="22">
        <v>0.16500000000000001</v>
      </c>
      <c r="G289" s="40">
        <v>2700</v>
      </c>
      <c r="H289" s="40">
        <v>3497.08</v>
      </c>
      <c r="I289" s="40">
        <v>2700</v>
      </c>
      <c r="J289" s="23">
        <v>0</v>
      </c>
      <c r="K289" s="23">
        <v>0</v>
      </c>
      <c r="L289">
        <f t="shared" si="4"/>
        <v>0</v>
      </c>
    </row>
    <row r="290" spans="1:12" x14ac:dyDescent="0.25">
      <c r="A290" s="60">
        <v>280223</v>
      </c>
      <c r="B290" t="s">
        <v>532</v>
      </c>
      <c r="C290">
        <v>1</v>
      </c>
      <c r="D290">
        <v>0</v>
      </c>
      <c r="E290" s="23">
        <v>6</v>
      </c>
      <c r="F290" s="22">
        <v>7.5999999999999998E-2</v>
      </c>
      <c r="G290" s="40">
        <v>2700</v>
      </c>
      <c r="H290" s="40">
        <v>3639.68</v>
      </c>
      <c r="I290" s="40">
        <v>2700</v>
      </c>
      <c r="J290" s="23">
        <v>0</v>
      </c>
      <c r="K290" s="23">
        <v>0</v>
      </c>
      <c r="L290">
        <f t="shared" si="4"/>
        <v>0</v>
      </c>
    </row>
    <row r="291" spans="1:12" x14ac:dyDescent="0.25">
      <c r="A291" s="60">
        <v>280224</v>
      </c>
      <c r="B291" t="s">
        <v>533</v>
      </c>
      <c r="C291">
        <v>1</v>
      </c>
      <c r="D291">
        <v>1</v>
      </c>
      <c r="E291" s="23">
        <v>5</v>
      </c>
      <c r="F291" s="22">
        <v>0.64700000000000002</v>
      </c>
      <c r="G291" s="40">
        <v>2700</v>
      </c>
      <c r="H291" s="40">
        <v>5819.91</v>
      </c>
      <c r="I291" s="40">
        <v>2909.95</v>
      </c>
      <c r="J291" s="23">
        <v>0</v>
      </c>
      <c r="K291" s="23">
        <v>0</v>
      </c>
      <c r="L291">
        <f t="shared" si="4"/>
        <v>0</v>
      </c>
    </row>
    <row r="292" spans="1:12" x14ac:dyDescent="0.25">
      <c r="A292" s="60">
        <v>280225</v>
      </c>
      <c r="B292" t="s">
        <v>534</v>
      </c>
      <c r="C292">
        <v>1</v>
      </c>
      <c r="D292">
        <v>0</v>
      </c>
      <c r="E292" s="23">
        <v>6</v>
      </c>
      <c r="F292" s="22">
        <v>7.5999999999999998E-2</v>
      </c>
      <c r="G292" s="40">
        <v>2700</v>
      </c>
      <c r="H292" s="40">
        <v>2611.2800000000002</v>
      </c>
      <c r="I292" s="40">
        <v>2700</v>
      </c>
      <c r="J292" s="23">
        <v>0</v>
      </c>
      <c r="K292" s="23">
        <v>0</v>
      </c>
      <c r="L292">
        <f t="shared" si="4"/>
        <v>0</v>
      </c>
    </row>
    <row r="293" spans="1:12" x14ac:dyDescent="0.25">
      <c r="A293" s="60">
        <v>280226</v>
      </c>
      <c r="B293" t="s">
        <v>535</v>
      </c>
      <c r="C293">
        <v>1</v>
      </c>
      <c r="D293">
        <v>0</v>
      </c>
      <c r="E293" s="23">
        <v>5</v>
      </c>
      <c r="F293" s="22">
        <v>0.39300000000000002</v>
      </c>
      <c r="G293" s="40">
        <v>2700</v>
      </c>
      <c r="H293" s="40">
        <v>5083.03</v>
      </c>
      <c r="I293" s="40">
        <v>2700</v>
      </c>
      <c r="J293" s="23">
        <v>0</v>
      </c>
      <c r="K293" s="23">
        <v>0</v>
      </c>
      <c r="L293">
        <f t="shared" si="4"/>
        <v>0</v>
      </c>
    </row>
    <row r="294" spans="1:12" x14ac:dyDescent="0.25">
      <c r="A294" s="60">
        <v>280227</v>
      </c>
      <c r="B294" t="s">
        <v>536</v>
      </c>
      <c r="C294">
        <v>1</v>
      </c>
      <c r="D294">
        <v>0</v>
      </c>
      <c r="E294" s="23">
        <v>5</v>
      </c>
      <c r="F294" s="22">
        <v>0.58799999999999997</v>
      </c>
      <c r="G294" s="40">
        <v>2700</v>
      </c>
      <c r="H294" s="40">
        <v>3991.84</v>
      </c>
      <c r="I294" s="40">
        <v>2700</v>
      </c>
      <c r="J294" s="23">
        <v>0</v>
      </c>
      <c r="K294" s="23">
        <v>0</v>
      </c>
      <c r="L294">
        <f t="shared" si="4"/>
        <v>0</v>
      </c>
    </row>
    <row r="295" spans="1:12" x14ac:dyDescent="0.25">
      <c r="A295" s="60">
        <v>280229</v>
      </c>
      <c r="B295" t="s">
        <v>537</v>
      </c>
      <c r="C295">
        <v>1</v>
      </c>
      <c r="D295">
        <v>0</v>
      </c>
      <c r="E295" s="23">
        <v>6</v>
      </c>
      <c r="F295" s="22">
        <v>0.193</v>
      </c>
      <c r="G295" s="40">
        <v>2700</v>
      </c>
      <c r="H295" s="40">
        <v>4329</v>
      </c>
      <c r="I295" s="40">
        <v>2700</v>
      </c>
      <c r="J295" s="23">
        <v>0</v>
      </c>
      <c r="K295" s="23">
        <v>0</v>
      </c>
      <c r="L295">
        <f t="shared" si="4"/>
        <v>0</v>
      </c>
    </row>
    <row r="296" spans="1:12" x14ac:dyDescent="0.25">
      <c r="A296" s="60">
        <v>280230</v>
      </c>
      <c r="B296" t="s">
        <v>538</v>
      </c>
      <c r="C296">
        <v>1</v>
      </c>
      <c r="D296">
        <v>1</v>
      </c>
      <c r="E296" s="23">
        <v>5</v>
      </c>
      <c r="F296" s="22">
        <v>0.872</v>
      </c>
      <c r="G296" s="40">
        <v>2700</v>
      </c>
      <c r="H296" s="40">
        <v>6740.45</v>
      </c>
      <c r="I296" s="40">
        <v>3370.22</v>
      </c>
      <c r="J296" s="23">
        <v>0</v>
      </c>
      <c r="K296" s="23">
        <v>0</v>
      </c>
      <c r="L296">
        <f t="shared" si="4"/>
        <v>0</v>
      </c>
    </row>
    <row r="297" spans="1:12" x14ac:dyDescent="0.25">
      <c r="A297" s="60">
        <v>280231</v>
      </c>
      <c r="B297" t="s">
        <v>539</v>
      </c>
      <c r="C297">
        <v>1</v>
      </c>
      <c r="D297">
        <v>0</v>
      </c>
      <c r="E297" s="23">
        <v>5</v>
      </c>
      <c r="F297" s="22">
        <v>0.32500000000000001</v>
      </c>
      <c r="G297" s="40">
        <v>2700</v>
      </c>
      <c r="H297" s="40">
        <v>2146.9299999999998</v>
      </c>
      <c r="I297" s="40">
        <v>2700</v>
      </c>
      <c r="J297" s="23">
        <v>600000</v>
      </c>
      <c r="K297" s="23">
        <v>600000</v>
      </c>
      <c r="L297">
        <f t="shared" si="4"/>
        <v>0</v>
      </c>
    </row>
    <row r="298" spans="1:12" x14ac:dyDescent="0.25">
      <c r="A298" s="60">
        <v>280251</v>
      </c>
      <c r="B298" t="s">
        <v>540</v>
      </c>
      <c r="C298">
        <v>1</v>
      </c>
      <c r="D298">
        <v>1</v>
      </c>
      <c r="E298" s="23">
        <v>6</v>
      </c>
      <c r="F298" s="22">
        <v>0.54300000000000004</v>
      </c>
      <c r="G298" s="40">
        <v>2700</v>
      </c>
      <c r="H298" s="40">
        <v>5590.31</v>
      </c>
      <c r="I298" s="40">
        <v>2795.15</v>
      </c>
      <c r="J298" s="23">
        <v>0</v>
      </c>
      <c r="K298" s="23">
        <v>0</v>
      </c>
      <c r="L298">
        <f t="shared" si="4"/>
        <v>0</v>
      </c>
    </row>
    <row r="299" spans="1:12" x14ac:dyDescent="0.25">
      <c r="A299" s="60">
        <v>280252</v>
      </c>
      <c r="B299" t="s">
        <v>541</v>
      </c>
      <c r="C299">
        <v>1</v>
      </c>
      <c r="D299">
        <v>0</v>
      </c>
      <c r="E299" s="23">
        <v>6</v>
      </c>
      <c r="F299" s="22">
        <v>0.50800000000000001</v>
      </c>
      <c r="G299" s="40">
        <v>2700</v>
      </c>
      <c r="H299" s="40">
        <v>5024.3999999999996</v>
      </c>
      <c r="I299" s="40">
        <v>2700</v>
      </c>
      <c r="J299" s="23">
        <v>0</v>
      </c>
      <c r="K299" s="23">
        <v>0</v>
      </c>
      <c r="L299">
        <f t="shared" si="4"/>
        <v>0</v>
      </c>
    </row>
    <row r="300" spans="1:12" x14ac:dyDescent="0.25">
      <c r="A300" s="60">
        <v>280253</v>
      </c>
      <c r="B300" t="s">
        <v>542</v>
      </c>
      <c r="C300">
        <v>1</v>
      </c>
      <c r="D300">
        <v>0</v>
      </c>
      <c r="E300" s="23">
        <v>6</v>
      </c>
      <c r="F300" s="22">
        <v>0.122</v>
      </c>
      <c r="G300" s="40">
        <v>2700</v>
      </c>
      <c r="H300" s="40">
        <v>3547.44</v>
      </c>
      <c r="I300" s="40">
        <v>2700</v>
      </c>
      <c r="J300" s="23">
        <v>0</v>
      </c>
      <c r="K300" s="23">
        <v>0</v>
      </c>
      <c r="L300">
        <f t="shared" si="4"/>
        <v>0</v>
      </c>
    </row>
    <row r="301" spans="1:12" x14ac:dyDescent="0.25">
      <c r="A301" s="60">
        <v>280300</v>
      </c>
      <c r="B301" t="s">
        <v>543</v>
      </c>
      <c r="C301">
        <v>1</v>
      </c>
      <c r="D301">
        <v>0</v>
      </c>
      <c r="E301" s="23">
        <v>5</v>
      </c>
      <c r="F301" s="22">
        <v>0.34</v>
      </c>
      <c r="G301" s="40">
        <v>2700</v>
      </c>
      <c r="H301" s="40">
        <v>2366.39</v>
      </c>
      <c r="I301" s="40">
        <v>2700</v>
      </c>
      <c r="J301" s="23">
        <v>567278</v>
      </c>
      <c r="K301" s="23">
        <v>0</v>
      </c>
      <c r="L301">
        <f t="shared" si="4"/>
        <v>1</v>
      </c>
    </row>
    <row r="302" spans="1:12" x14ac:dyDescent="0.25">
      <c r="A302" s="60">
        <v>280401</v>
      </c>
      <c r="B302" t="s">
        <v>428</v>
      </c>
      <c r="C302">
        <v>1</v>
      </c>
      <c r="D302">
        <v>0</v>
      </c>
      <c r="E302" s="23">
        <v>3</v>
      </c>
      <c r="F302" s="22">
        <v>2.2440000000000002</v>
      </c>
      <c r="G302" s="40">
        <v>4000</v>
      </c>
      <c r="H302" s="40">
        <v>12106.66</v>
      </c>
      <c r="I302" s="40">
        <v>6053.33</v>
      </c>
      <c r="J302" s="23">
        <v>1492138</v>
      </c>
      <c r="K302" s="23">
        <v>0</v>
      </c>
      <c r="L302">
        <f t="shared" si="4"/>
        <v>1</v>
      </c>
    </row>
    <row r="303" spans="1:12" x14ac:dyDescent="0.25">
      <c r="A303" s="60">
        <v>280402</v>
      </c>
      <c r="B303" t="s">
        <v>544</v>
      </c>
      <c r="C303">
        <v>1</v>
      </c>
      <c r="D303">
        <v>0</v>
      </c>
      <c r="E303" s="23">
        <v>6</v>
      </c>
      <c r="F303" s="22">
        <v>4.8000000000000001E-2</v>
      </c>
      <c r="G303" s="40">
        <v>2700</v>
      </c>
      <c r="H303" s="40">
        <v>1238.42</v>
      </c>
      <c r="I303" s="40">
        <v>2700</v>
      </c>
      <c r="J303" s="23">
        <v>0</v>
      </c>
      <c r="K303" s="23">
        <v>0</v>
      </c>
      <c r="L303">
        <f t="shared" si="4"/>
        <v>0</v>
      </c>
    </row>
    <row r="304" spans="1:12" x14ac:dyDescent="0.25">
      <c r="A304" s="60">
        <v>280403</v>
      </c>
      <c r="B304" t="s">
        <v>545</v>
      </c>
      <c r="C304">
        <v>1</v>
      </c>
      <c r="D304">
        <v>0</v>
      </c>
      <c r="E304" s="23">
        <v>6</v>
      </c>
      <c r="F304" s="22">
        <v>9.7000000000000003E-2</v>
      </c>
      <c r="G304" s="40">
        <v>2700</v>
      </c>
      <c r="H304" s="40">
        <v>1350.15</v>
      </c>
      <c r="I304" s="40">
        <v>2700</v>
      </c>
      <c r="J304" s="23">
        <v>54525</v>
      </c>
      <c r="K304" s="23">
        <v>0</v>
      </c>
      <c r="L304">
        <f t="shared" si="4"/>
        <v>1</v>
      </c>
    </row>
    <row r="305" spans="1:12" x14ac:dyDescent="0.25">
      <c r="A305" s="60">
        <v>280404</v>
      </c>
      <c r="B305" t="s">
        <v>546</v>
      </c>
      <c r="C305">
        <v>1</v>
      </c>
      <c r="D305">
        <v>0</v>
      </c>
      <c r="E305" s="23">
        <v>6</v>
      </c>
      <c r="F305" s="22">
        <v>0.18099999999999999</v>
      </c>
      <c r="G305" s="40">
        <v>2700</v>
      </c>
      <c r="H305" s="40">
        <v>1758.19</v>
      </c>
      <c r="I305" s="40">
        <v>2700</v>
      </c>
      <c r="J305" s="23">
        <v>601723</v>
      </c>
      <c r="K305" s="23">
        <v>0</v>
      </c>
      <c r="L305">
        <f t="shared" si="4"/>
        <v>1</v>
      </c>
    </row>
    <row r="306" spans="1:12" x14ac:dyDescent="0.25">
      <c r="A306" s="60">
        <v>280405</v>
      </c>
      <c r="B306" t="s">
        <v>547</v>
      </c>
      <c r="C306">
        <v>1</v>
      </c>
      <c r="D306">
        <v>0</v>
      </c>
      <c r="E306" s="23">
        <v>6</v>
      </c>
      <c r="F306" s="22">
        <v>0.26800000000000002</v>
      </c>
      <c r="G306" s="40">
        <v>2700</v>
      </c>
      <c r="H306" s="40">
        <v>3844.67</v>
      </c>
      <c r="I306" s="40">
        <v>2700</v>
      </c>
      <c r="J306" s="23">
        <v>148500</v>
      </c>
      <c r="K306" s="23">
        <v>0</v>
      </c>
      <c r="L306">
        <f t="shared" si="4"/>
        <v>1</v>
      </c>
    </row>
    <row r="307" spans="1:12" x14ac:dyDescent="0.25">
      <c r="A307" s="60">
        <v>280406</v>
      </c>
      <c r="B307" t="s">
        <v>548</v>
      </c>
      <c r="C307">
        <v>1</v>
      </c>
      <c r="D307">
        <v>0</v>
      </c>
      <c r="E307" s="23">
        <v>6</v>
      </c>
      <c r="F307" s="22">
        <v>4.7E-2</v>
      </c>
      <c r="G307" s="40">
        <v>2700</v>
      </c>
      <c r="H307" s="40">
        <v>500</v>
      </c>
      <c r="I307" s="40">
        <v>2700</v>
      </c>
      <c r="J307" s="23">
        <v>0</v>
      </c>
      <c r="K307" s="23">
        <v>0</v>
      </c>
      <c r="L307">
        <f t="shared" si="4"/>
        <v>0</v>
      </c>
    </row>
    <row r="308" spans="1:12" x14ac:dyDescent="0.25">
      <c r="A308" s="60">
        <v>280407</v>
      </c>
      <c r="B308" t="s">
        <v>549</v>
      </c>
      <c r="C308">
        <v>1</v>
      </c>
      <c r="D308">
        <v>0</v>
      </c>
      <c r="E308" s="23">
        <v>6</v>
      </c>
      <c r="F308" s="22">
        <v>0.112</v>
      </c>
      <c r="G308" s="40">
        <v>2700</v>
      </c>
      <c r="H308" s="40">
        <v>500</v>
      </c>
      <c r="I308" s="40">
        <v>2700</v>
      </c>
      <c r="J308" s="23">
        <v>654324</v>
      </c>
      <c r="K308" s="23">
        <v>0</v>
      </c>
      <c r="L308">
        <f t="shared" si="4"/>
        <v>1</v>
      </c>
    </row>
    <row r="309" spans="1:12" x14ac:dyDescent="0.25">
      <c r="A309" s="60">
        <v>280409</v>
      </c>
      <c r="B309" t="s">
        <v>550</v>
      </c>
      <c r="C309">
        <v>1</v>
      </c>
      <c r="D309">
        <v>0</v>
      </c>
      <c r="E309" s="23">
        <v>6</v>
      </c>
      <c r="F309" s="22">
        <v>0.126</v>
      </c>
      <c r="G309" s="40">
        <v>2700</v>
      </c>
      <c r="H309" s="40">
        <v>2664.15</v>
      </c>
      <c r="I309" s="40">
        <v>2700</v>
      </c>
      <c r="J309" s="23">
        <v>148500</v>
      </c>
      <c r="K309" s="23">
        <v>0</v>
      </c>
      <c r="L309">
        <f t="shared" si="4"/>
        <v>1</v>
      </c>
    </row>
    <row r="310" spans="1:12" x14ac:dyDescent="0.25">
      <c r="A310" s="60">
        <v>280410</v>
      </c>
      <c r="B310" t="s">
        <v>551</v>
      </c>
      <c r="C310">
        <v>1</v>
      </c>
      <c r="D310">
        <v>0</v>
      </c>
      <c r="E310" s="23">
        <v>6</v>
      </c>
      <c r="F310" s="22">
        <v>0.27400000000000002</v>
      </c>
      <c r="G310" s="40">
        <v>2700</v>
      </c>
      <c r="H310" s="40">
        <v>2595.9299999999998</v>
      </c>
      <c r="I310" s="40">
        <v>2700</v>
      </c>
      <c r="J310" s="23">
        <v>145800</v>
      </c>
      <c r="K310" s="23">
        <v>0</v>
      </c>
      <c r="L310">
        <f t="shared" si="4"/>
        <v>1</v>
      </c>
    </row>
    <row r="311" spans="1:12" x14ac:dyDescent="0.25">
      <c r="A311" s="60">
        <v>280411</v>
      </c>
      <c r="B311" t="s">
        <v>552</v>
      </c>
      <c r="C311">
        <v>1</v>
      </c>
      <c r="D311">
        <v>0</v>
      </c>
      <c r="E311" s="23">
        <v>6</v>
      </c>
      <c r="F311" s="22">
        <v>0.19900000000000001</v>
      </c>
      <c r="G311" s="40">
        <v>2700</v>
      </c>
      <c r="H311" s="40">
        <v>2713.55</v>
      </c>
      <c r="I311" s="40">
        <v>2700</v>
      </c>
      <c r="J311" s="23">
        <v>0</v>
      </c>
      <c r="K311" s="23">
        <v>0</v>
      </c>
      <c r="L311">
        <f t="shared" si="4"/>
        <v>0</v>
      </c>
    </row>
    <row r="312" spans="1:12" x14ac:dyDescent="0.25">
      <c r="A312" s="60">
        <v>280501</v>
      </c>
      <c r="B312" t="s">
        <v>553</v>
      </c>
      <c r="C312">
        <v>1</v>
      </c>
      <c r="D312">
        <v>0</v>
      </c>
      <c r="E312" s="23">
        <v>6</v>
      </c>
      <c r="F312" s="22">
        <v>6.3E-2</v>
      </c>
      <c r="G312" s="40">
        <v>2700</v>
      </c>
      <c r="H312" s="40">
        <v>1451.53</v>
      </c>
      <c r="I312" s="40">
        <v>2700</v>
      </c>
      <c r="J312" s="23">
        <v>0</v>
      </c>
      <c r="K312" s="23">
        <v>0</v>
      </c>
      <c r="L312">
        <f t="shared" si="4"/>
        <v>0</v>
      </c>
    </row>
    <row r="313" spans="1:12" x14ac:dyDescent="0.25">
      <c r="A313" s="60">
        <v>280502</v>
      </c>
      <c r="B313" t="s">
        <v>554</v>
      </c>
      <c r="C313">
        <v>1</v>
      </c>
      <c r="D313">
        <v>0</v>
      </c>
      <c r="E313" s="23">
        <v>6</v>
      </c>
      <c r="F313" s="22">
        <v>6.0999999999999999E-2</v>
      </c>
      <c r="G313" s="40">
        <v>2700</v>
      </c>
      <c r="H313" s="40">
        <v>2011.8</v>
      </c>
      <c r="I313" s="40">
        <v>2700</v>
      </c>
      <c r="J313" s="23">
        <v>0</v>
      </c>
      <c r="K313" s="23">
        <v>0</v>
      </c>
      <c r="L313">
        <f t="shared" si="4"/>
        <v>0</v>
      </c>
    </row>
    <row r="314" spans="1:12" x14ac:dyDescent="0.25">
      <c r="A314" s="60">
        <v>280503</v>
      </c>
      <c r="B314" t="s">
        <v>555</v>
      </c>
      <c r="C314">
        <v>1</v>
      </c>
      <c r="D314">
        <v>0</v>
      </c>
      <c r="E314" s="23">
        <v>6</v>
      </c>
      <c r="F314" s="22">
        <v>8.2000000000000003E-2</v>
      </c>
      <c r="G314" s="40">
        <v>2700</v>
      </c>
      <c r="H314" s="40">
        <v>500</v>
      </c>
      <c r="I314" s="40">
        <v>2700</v>
      </c>
      <c r="J314" s="23">
        <v>0</v>
      </c>
      <c r="K314" s="23">
        <v>0</v>
      </c>
      <c r="L314">
        <f t="shared" si="4"/>
        <v>0</v>
      </c>
    </row>
    <row r="315" spans="1:12" x14ac:dyDescent="0.25">
      <c r="A315" s="60">
        <v>280504</v>
      </c>
      <c r="B315" t="s">
        <v>556</v>
      </c>
      <c r="C315">
        <v>1</v>
      </c>
      <c r="D315">
        <v>0</v>
      </c>
      <c r="E315" s="23">
        <v>6</v>
      </c>
      <c r="F315" s="22">
        <v>0.107</v>
      </c>
      <c r="G315" s="40">
        <v>2700</v>
      </c>
      <c r="H315" s="40">
        <v>2990.97</v>
      </c>
      <c r="I315" s="40">
        <v>2700</v>
      </c>
      <c r="J315" s="23">
        <v>0</v>
      </c>
      <c r="K315" s="23">
        <v>0</v>
      </c>
      <c r="L315">
        <f t="shared" si="4"/>
        <v>0</v>
      </c>
    </row>
    <row r="316" spans="1:12" x14ac:dyDescent="0.25">
      <c r="A316" s="60">
        <v>280506</v>
      </c>
      <c r="B316" t="s">
        <v>557</v>
      </c>
      <c r="C316">
        <v>1</v>
      </c>
      <c r="D316">
        <v>0</v>
      </c>
      <c r="E316" s="23">
        <v>6</v>
      </c>
      <c r="F316" s="22">
        <v>6.4000000000000001E-2</v>
      </c>
      <c r="G316" s="40">
        <v>2700</v>
      </c>
      <c r="H316" s="40">
        <v>500</v>
      </c>
      <c r="I316" s="40">
        <v>2700</v>
      </c>
      <c r="J316" s="23">
        <v>80440</v>
      </c>
      <c r="K316" s="23">
        <v>0</v>
      </c>
      <c r="L316">
        <f t="shared" si="4"/>
        <v>1</v>
      </c>
    </row>
    <row r="317" spans="1:12" x14ac:dyDescent="0.25">
      <c r="A317" s="60">
        <v>280515</v>
      </c>
      <c r="B317" t="s">
        <v>558</v>
      </c>
      <c r="C317">
        <v>1</v>
      </c>
      <c r="D317">
        <v>0</v>
      </c>
      <c r="E317" s="23">
        <v>6</v>
      </c>
      <c r="F317" s="22">
        <v>6.6000000000000003E-2</v>
      </c>
      <c r="G317" s="40">
        <v>2700</v>
      </c>
      <c r="H317" s="40">
        <v>504.24</v>
      </c>
      <c r="I317" s="40">
        <v>2700</v>
      </c>
      <c r="J317" s="23">
        <v>0</v>
      </c>
      <c r="K317" s="23">
        <v>0</v>
      </c>
      <c r="L317">
        <f t="shared" si="4"/>
        <v>0</v>
      </c>
    </row>
    <row r="318" spans="1:12" x14ac:dyDescent="0.25">
      <c r="A318" s="60">
        <v>280517</v>
      </c>
      <c r="B318" t="s">
        <v>559</v>
      </c>
      <c r="C318">
        <v>1</v>
      </c>
      <c r="D318">
        <v>0</v>
      </c>
      <c r="E318" s="23">
        <v>5</v>
      </c>
      <c r="F318" s="22">
        <v>0.495</v>
      </c>
      <c r="G318" s="40">
        <v>2700</v>
      </c>
      <c r="H318" s="40">
        <v>3982.19</v>
      </c>
      <c r="I318" s="40">
        <v>2700</v>
      </c>
      <c r="J318" s="23">
        <v>0</v>
      </c>
      <c r="K318" s="23">
        <v>0</v>
      </c>
      <c r="L318">
        <f t="shared" si="4"/>
        <v>0</v>
      </c>
    </row>
    <row r="319" spans="1:12" x14ac:dyDescent="0.25">
      <c r="A319" s="60">
        <v>280518</v>
      </c>
      <c r="B319" t="s">
        <v>560</v>
      </c>
      <c r="C319">
        <v>1</v>
      </c>
      <c r="D319">
        <v>0</v>
      </c>
      <c r="E319" s="23">
        <v>6</v>
      </c>
      <c r="F319" s="22">
        <v>0.17</v>
      </c>
      <c r="G319" s="40">
        <v>2700</v>
      </c>
      <c r="H319" s="40">
        <v>4020.65</v>
      </c>
      <c r="I319" s="40">
        <v>2700</v>
      </c>
      <c r="J319" s="23">
        <v>0</v>
      </c>
      <c r="K319" s="23">
        <v>0</v>
      </c>
      <c r="L319">
        <f t="shared" si="4"/>
        <v>0</v>
      </c>
    </row>
    <row r="320" spans="1:12" x14ac:dyDescent="0.25">
      <c r="A320" s="60">
        <v>280521</v>
      </c>
      <c r="B320" t="s">
        <v>561</v>
      </c>
      <c r="C320">
        <v>1</v>
      </c>
      <c r="D320">
        <v>0</v>
      </c>
      <c r="E320" s="23">
        <v>6</v>
      </c>
      <c r="F320" s="22">
        <v>0.22600000000000001</v>
      </c>
      <c r="G320" s="40">
        <v>2700</v>
      </c>
      <c r="H320" s="40">
        <v>4032</v>
      </c>
      <c r="I320" s="40">
        <v>2700</v>
      </c>
      <c r="J320" s="23">
        <v>0</v>
      </c>
      <c r="K320" s="23">
        <v>0</v>
      </c>
      <c r="L320">
        <f t="shared" si="4"/>
        <v>0</v>
      </c>
    </row>
    <row r="321" spans="1:12" x14ac:dyDescent="0.25">
      <c r="A321" s="60">
        <v>280522</v>
      </c>
      <c r="B321" t="s">
        <v>562</v>
      </c>
      <c r="C321">
        <v>1</v>
      </c>
      <c r="D321">
        <v>0</v>
      </c>
      <c r="E321" s="23">
        <v>5</v>
      </c>
      <c r="F321" s="22">
        <v>0.35099999999999998</v>
      </c>
      <c r="G321" s="40">
        <v>2700</v>
      </c>
      <c r="H321" s="40">
        <v>4197.21</v>
      </c>
      <c r="I321" s="40">
        <v>2700</v>
      </c>
      <c r="J321" s="23">
        <v>419194</v>
      </c>
      <c r="K321" s="23">
        <v>0</v>
      </c>
      <c r="L321">
        <f t="shared" si="4"/>
        <v>1</v>
      </c>
    </row>
    <row r="322" spans="1:12" x14ac:dyDescent="0.25">
      <c r="A322" s="60">
        <v>280523</v>
      </c>
      <c r="B322" t="s">
        <v>563</v>
      </c>
      <c r="C322">
        <v>1</v>
      </c>
      <c r="D322">
        <v>0</v>
      </c>
      <c r="E322" s="23">
        <v>6</v>
      </c>
      <c r="F322" s="22">
        <v>8.2000000000000003E-2</v>
      </c>
      <c r="G322" s="40">
        <v>2700</v>
      </c>
      <c r="H322" s="40">
        <v>2682.31</v>
      </c>
      <c r="I322" s="40">
        <v>2700</v>
      </c>
      <c r="J322" s="23">
        <v>0</v>
      </c>
      <c r="K322" s="23">
        <v>0</v>
      </c>
      <c r="L322">
        <f t="shared" si="4"/>
        <v>0</v>
      </c>
    </row>
    <row r="323" spans="1:12" x14ac:dyDescent="0.25">
      <c r="A323" s="60">
        <v>300000</v>
      </c>
      <c r="B323" t="s">
        <v>309</v>
      </c>
      <c r="C323">
        <v>1</v>
      </c>
      <c r="D323">
        <v>1</v>
      </c>
      <c r="E323" s="23">
        <v>1</v>
      </c>
      <c r="F323" s="22">
        <v>1.248</v>
      </c>
      <c r="G323" s="40">
        <v>3332</v>
      </c>
      <c r="H323" s="40">
        <v>6797.67</v>
      </c>
      <c r="I323" s="40">
        <v>3398.83</v>
      </c>
      <c r="J323" s="23">
        <v>544862907</v>
      </c>
      <c r="K323" s="23">
        <v>297719510</v>
      </c>
      <c r="L323">
        <f t="shared" ref="L323:L386" si="5">IF(J323-K323&gt;0,1,0)</f>
        <v>1</v>
      </c>
    </row>
    <row r="324" spans="1:12" x14ac:dyDescent="0.25">
      <c r="A324" s="60">
        <v>400301</v>
      </c>
      <c r="B324" t="s">
        <v>564</v>
      </c>
      <c r="C324">
        <v>1</v>
      </c>
      <c r="D324">
        <v>0</v>
      </c>
      <c r="E324" s="23">
        <v>5</v>
      </c>
      <c r="F324" s="22">
        <v>0.38300000000000001</v>
      </c>
      <c r="G324" s="40">
        <v>2700</v>
      </c>
      <c r="H324" s="40">
        <v>3777.77</v>
      </c>
      <c r="I324" s="40">
        <v>2700</v>
      </c>
      <c r="J324" s="23">
        <v>142720</v>
      </c>
      <c r="K324" s="23">
        <v>0</v>
      </c>
      <c r="L324">
        <f t="shared" si="5"/>
        <v>1</v>
      </c>
    </row>
    <row r="325" spans="1:12" x14ac:dyDescent="0.25">
      <c r="A325" s="60">
        <v>400400</v>
      </c>
      <c r="B325" t="s">
        <v>276</v>
      </c>
      <c r="C325">
        <v>1</v>
      </c>
      <c r="D325">
        <v>0</v>
      </c>
      <c r="E325" s="23">
        <v>5</v>
      </c>
      <c r="F325" s="22">
        <v>1.68</v>
      </c>
      <c r="G325" s="40">
        <v>3140</v>
      </c>
      <c r="H325" s="40">
        <v>7900.41</v>
      </c>
      <c r="I325" s="40">
        <v>3950.2</v>
      </c>
      <c r="J325" s="23">
        <v>739947</v>
      </c>
      <c r="K325" s="23">
        <v>0</v>
      </c>
      <c r="L325">
        <f t="shared" si="5"/>
        <v>1</v>
      </c>
    </row>
    <row r="326" spans="1:12" x14ac:dyDescent="0.25">
      <c r="A326" s="60">
        <v>400601</v>
      </c>
      <c r="B326" t="s">
        <v>314</v>
      </c>
      <c r="C326">
        <v>1</v>
      </c>
      <c r="D326">
        <v>0</v>
      </c>
      <c r="E326" s="23">
        <v>5</v>
      </c>
      <c r="F326" s="22">
        <v>1.319</v>
      </c>
      <c r="G326" s="40">
        <v>3760</v>
      </c>
      <c r="H326" s="40">
        <v>7474.83</v>
      </c>
      <c r="I326" s="40">
        <v>3760</v>
      </c>
      <c r="J326" s="23">
        <v>287676</v>
      </c>
      <c r="K326" s="23">
        <v>0</v>
      </c>
      <c r="L326">
        <f t="shared" si="5"/>
        <v>1</v>
      </c>
    </row>
    <row r="327" spans="1:12" x14ac:dyDescent="0.25">
      <c r="A327" s="60">
        <v>400701</v>
      </c>
      <c r="B327" t="s">
        <v>317</v>
      </c>
      <c r="C327">
        <v>1</v>
      </c>
      <c r="D327">
        <v>0</v>
      </c>
      <c r="E327" s="23">
        <v>5</v>
      </c>
      <c r="F327" s="22">
        <v>0.85299999999999998</v>
      </c>
      <c r="G327" s="40">
        <v>2944</v>
      </c>
      <c r="H327" s="40">
        <v>5498.91</v>
      </c>
      <c r="I327" s="40">
        <v>2944</v>
      </c>
      <c r="J327" s="23">
        <v>830208</v>
      </c>
      <c r="K327" s="23">
        <v>0</v>
      </c>
      <c r="L327">
        <f t="shared" si="5"/>
        <v>1</v>
      </c>
    </row>
    <row r="328" spans="1:12" x14ac:dyDescent="0.25">
      <c r="A328" s="60">
        <v>400800</v>
      </c>
      <c r="B328" t="s">
        <v>316</v>
      </c>
      <c r="C328">
        <v>1</v>
      </c>
      <c r="D328">
        <v>0</v>
      </c>
      <c r="E328" s="23">
        <v>3</v>
      </c>
      <c r="F328" s="22">
        <v>3.6469999999999998</v>
      </c>
      <c r="G328" s="40">
        <v>4000</v>
      </c>
      <c r="H328" s="40">
        <v>11279.71</v>
      </c>
      <c r="I328" s="40">
        <v>5639.85</v>
      </c>
      <c r="J328" s="23">
        <v>3271288</v>
      </c>
      <c r="K328" s="23">
        <v>289131</v>
      </c>
      <c r="L328">
        <f t="shared" si="5"/>
        <v>1</v>
      </c>
    </row>
    <row r="329" spans="1:12" x14ac:dyDescent="0.25">
      <c r="A329" s="60">
        <v>400900</v>
      </c>
      <c r="B329" t="s">
        <v>307</v>
      </c>
      <c r="C329">
        <v>1</v>
      </c>
      <c r="D329">
        <v>0</v>
      </c>
      <c r="E329" s="23">
        <v>5</v>
      </c>
      <c r="F329" s="22">
        <v>1.083</v>
      </c>
      <c r="G329" s="40">
        <v>2988</v>
      </c>
      <c r="H329" s="40">
        <v>6165.05</v>
      </c>
      <c r="I329" s="40">
        <v>3082.52</v>
      </c>
      <c r="J329" s="23">
        <v>289290</v>
      </c>
      <c r="K329" s="23">
        <v>0</v>
      </c>
      <c r="L329">
        <f t="shared" si="5"/>
        <v>1</v>
      </c>
    </row>
    <row r="330" spans="1:12" x14ac:dyDescent="0.25">
      <c r="A330" s="60">
        <v>401001</v>
      </c>
      <c r="B330" t="s">
        <v>565</v>
      </c>
      <c r="C330">
        <v>1</v>
      </c>
      <c r="D330">
        <v>0</v>
      </c>
      <c r="E330" s="23">
        <v>5</v>
      </c>
      <c r="F330" s="22">
        <v>0.38900000000000001</v>
      </c>
      <c r="G330" s="40">
        <v>2944</v>
      </c>
      <c r="H330" s="40">
        <v>4631.8100000000004</v>
      </c>
      <c r="I330" s="40">
        <v>2944</v>
      </c>
      <c r="J330" s="23">
        <v>103040</v>
      </c>
      <c r="K330" s="23">
        <v>0</v>
      </c>
      <c r="L330">
        <f t="shared" si="5"/>
        <v>1</v>
      </c>
    </row>
    <row r="331" spans="1:12" x14ac:dyDescent="0.25">
      <c r="A331" s="60">
        <v>401201</v>
      </c>
      <c r="B331" t="s">
        <v>51</v>
      </c>
      <c r="C331">
        <v>1</v>
      </c>
      <c r="D331">
        <v>0</v>
      </c>
      <c r="E331" s="23">
        <v>5</v>
      </c>
      <c r="F331" s="22">
        <v>1.5049999999999999</v>
      </c>
      <c r="G331" s="40">
        <v>3464</v>
      </c>
      <c r="H331" s="40">
        <v>7242.79</v>
      </c>
      <c r="I331" s="40">
        <v>3621.39</v>
      </c>
      <c r="J331" s="23">
        <v>117776</v>
      </c>
      <c r="K331" s="23">
        <v>0</v>
      </c>
      <c r="L331">
        <f t="shared" si="5"/>
        <v>1</v>
      </c>
    </row>
    <row r="332" spans="1:12" x14ac:dyDescent="0.25">
      <c r="A332" s="60">
        <v>401301</v>
      </c>
      <c r="B332" t="s">
        <v>120</v>
      </c>
      <c r="C332">
        <v>1</v>
      </c>
      <c r="D332">
        <v>0</v>
      </c>
      <c r="E332" s="23">
        <v>5</v>
      </c>
      <c r="F332" s="22">
        <v>2.6219999999999999</v>
      </c>
      <c r="G332" s="40">
        <v>2700</v>
      </c>
      <c r="H332" s="40">
        <v>9657.7000000000007</v>
      </c>
      <c r="I332" s="40">
        <v>4828.8500000000004</v>
      </c>
      <c r="J332" s="23">
        <v>107223</v>
      </c>
      <c r="K332" s="23">
        <v>0</v>
      </c>
      <c r="L332">
        <f t="shared" si="5"/>
        <v>1</v>
      </c>
    </row>
    <row r="333" spans="1:12" x14ac:dyDescent="0.25">
      <c r="A333" s="60">
        <v>401501</v>
      </c>
      <c r="B333" t="s">
        <v>440</v>
      </c>
      <c r="C333">
        <v>1</v>
      </c>
      <c r="D333">
        <v>0</v>
      </c>
      <c r="E333" s="23">
        <v>5</v>
      </c>
      <c r="F333" s="22">
        <v>1.518</v>
      </c>
      <c r="G333" s="40">
        <v>3404</v>
      </c>
      <c r="H333" s="40">
        <v>6762.62</v>
      </c>
      <c r="I333" s="40">
        <v>3404</v>
      </c>
      <c r="J333" s="23">
        <v>131516</v>
      </c>
      <c r="K333" s="23">
        <v>0</v>
      </c>
      <c r="L333">
        <f t="shared" si="5"/>
        <v>1</v>
      </c>
    </row>
    <row r="334" spans="1:12" x14ac:dyDescent="0.25">
      <c r="A334" s="60">
        <v>410401</v>
      </c>
      <c r="B334" t="s">
        <v>102</v>
      </c>
      <c r="C334">
        <v>1</v>
      </c>
      <c r="D334">
        <v>0</v>
      </c>
      <c r="E334" s="23">
        <v>4</v>
      </c>
      <c r="F334" s="22">
        <v>2.1179999999999999</v>
      </c>
      <c r="G334" s="40">
        <v>3416</v>
      </c>
      <c r="H334" s="40">
        <v>7095.02</v>
      </c>
      <c r="I334" s="40">
        <v>3547.51</v>
      </c>
      <c r="J334" s="23">
        <v>140626</v>
      </c>
      <c r="K334" s="23">
        <v>0</v>
      </c>
      <c r="L334">
        <f t="shared" si="5"/>
        <v>1</v>
      </c>
    </row>
    <row r="335" spans="1:12" x14ac:dyDescent="0.25">
      <c r="A335" s="60">
        <v>410601</v>
      </c>
      <c r="B335" t="s">
        <v>142</v>
      </c>
      <c r="C335">
        <v>1</v>
      </c>
      <c r="D335">
        <v>0</v>
      </c>
      <c r="E335" s="23">
        <v>4</v>
      </c>
      <c r="F335" s="22">
        <v>3.2789999999999999</v>
      </c>
      <c r="G335" s="40">
        <v>4000</v>
      </c>
      <c r="H335" s="40">
        <v>10497.66</v>
      </c>
      <c r="I335" s="40">
        <v>5248.83</v>
      </c>
      <c r="J335" s="23">
        <v>452605</v>
      </c>
      <c r="K335" s="23">
        <v>0</v>
      </c>
      <c r="L335">
        <f t="shared" si="5"/>
        <v>1</v>
      </c>
    </row>
    <row r="336" spans="1:12" x14ac:dyDescent="0.25">
      <c r="A336" s="60">
        <v>411101</v>
      </c>
      <c r="B336" t="s">
        <v>566</v>
      </c>
      <c r="C336">
        <v>1</v>
      </c>
      <c r="D336">
        <v>0</v>
      </c>
      <c r="E336" s="23">
        <v>5</v>
      </c>
      <c r="F336" s="22">
        <v>0.5</v>
      </c>
      <c r="G336" s="40">
        <v>2768</v>
      </c>
      <c r="H336" s="40">
        <v>4005.4</v>
      </c>
      <c r="I336" s="40">
        <v>2768</v>
      </c>
      <c r="J336" s="23">
        <v>0</v>
      </c>
      <c r="K336" s="23">
        <v>0</v>
      </c>
      <c r="L336">
        <f t="shared" si="5"/>
        <v>0</v>
      </c>
    </row>
    <row r="337" spans="1:12" x14ac:dyDescent="0.25">
      <c r="A337" s="60">
        <v>411501</v>
      </c>
      <c r="B337" t="s">
        <v>567</v>
      </c>
      <c r="C337">
        <v>1</v>
      </c>
      <c r="D337">
        <v>0</v>
      </c>
      <c r="E337" s="23">
        <v>6</v>
      </c>
      <c r="F337" s="22">
        <v>0.28799999999999998</v>
      </c>
      <c r="G337" s="40">
        <v>2700</v>
      </c>
      <c r="H337" s="40">
        <v>3508.58</v>
      </c>
      <c r="I337" s="40">
        <v>2700</v>
      </c>
      <c r="J337" s="23">
        <v>0</v>
      </c>
      <c r="K337" s="23">
        <v>0</v>
      </c>
      <c r="L337">
        <f t="shared" si="5"/>
        <v>0</v>
      </c>
    </row>
    <row r="338" spans="1:12" x14ac:dyDescent="0.25">
      <c r="A338" s="60">
        <v>411504</v>
      </c>
      <c r="B338" t="s">
        <v>310</v>
      </c>
      <c r="C338">
        <v>1</v>
      </c>
      <c r="D338">
        <v>0</v>
      </c>
      <c r="E338" s="23">
        <v>5</v>
      </c>
      <c r="F338" s="22">
        <v>0.82</v>
      </c>
      <c r="G338" s="40">
        <v>2700</v>
      </c>
      <c r="H338" s="40">
        <v>4389.26</v>
      </c>
      <c r="I338" s="40">
        <v>2700</v>
      </c>
      <c r="J338" s="23">
        <v>0</v>
      </c>
      <c r="K338" s="23">
        <v>0</v>
      </c>
      <c r="L338">
        <f t="shared" si="5"/>
        <v>0</v>
      </c>
    </row>
    <row r="339" spans="1:12" x14ac:dyDescent="0.25">
      <c r="A339" s="60">
        <v>411603</v>
      </c>
      <c r="B339" t="s">
        <v>380</v>
      </c>
      <c r="C339">
        <v>1</v>
      </c>
      <c r="D339">
        <v>0</v>
      </c>
      <c r="E339" s="23">
        <v>5</v>
      </c>
      <c r="F339" s="22">
        <v>1.2</v>
      </c>
      <c r="G339" s="40">
        <v>3636</v>
      </c>
      <c r="H339" s="40">
        <v>6492.56</v>
      </c>
      <c r="I339" s="40">
        <v>3636</v>
      </c>
      <c r="J339" s="23">
        <v>101808</v>
      </c>
      <c r="K339" s="23">
        <v>0</v>
      </c>
      <c r="L339">
        <f t="shared" si="5"/>
        <v>1</v>
      </c>
    </row>
    <row r="340" spans="1:12" x14ac:dyDescent="0.25">
      <c r="A340" s="60">
        <v>411701</v>
      </c>
      <c r="B340" t="s">
        <v>360</v>
      </c>
      <c r="C340">
        <v>1</v>
      </c>
      <c r="D340">
        <v>0</v>
      </c>
      <c r="E340" s="23">
        <v>4</v>
      </c>
      <c r="F340" s="22">
        <v>2.222</v>
      </c>
      <c r="G340" s="40">
        <v>3684</v>
      </c>
      <c r="H340" s="40">
        <v>7030.76</v>
      </c>
      <c r="I340" s="40">
        <v>3684</v>
      </c>
      <c r="J340" s="23">
        <v>61587</v>
      </c>
      <c r="K340" s="23">
        <v>0</v>
      </c>
      <c r="L340">
        <f t="shared" si="5"/>
        <v>1</v>
      </c>
    </row>
    <row r="341" spans="1:12" x14ac:dyDescent="0.25">
      <c r="A341" s="60">
        <v>411800</v>
      </c>
      <c r="B341" t="s">
        <v>365</v>
      </c>
      <c r="C341">
        <v>1</v>
      </c>
      <c r="D341">
        <v>0</v>
      </c>
      <c r="E341" s="23">
        <v>3</v>
      </c>
      <c r="F341" s="22">
        <v>2.5760000000000001</v>
      </c>
      <c r="G341" s="40">
        <v>3928</v>
      </c>
      <c r="H341" s="40">
        <v>9498.9599999999991</v>
      </c>
      <c r="I341" s="40">
        <v>4749.4799999999996</v>
      </c>
      <c r="J341" s="23">
        <v>2303589</v>
      </c>
      <c r="K341" s="23">
        <v>0</v>
      </c>
      <c r="L341">
        <f t="shared" si="5"/>
        <v>1</v>
      </c>
    </row>
    <row r="342" spans="1:12" x14ac:dyDescent="0.25">
      <c r="A342" s="60">
        <v>411902</v>
      </c>
      <c r="B342" t="s">
        <v>421</v>
      </c>
      <c r="C342">
        <v>1</v>
      </c>
      <c r="D342">
        <v>0</v>
      </c>
      <c r="E342" s="23">
        <v>5</v>
      </c>
      <c r="F342" s="22">
        <v>2.323</v>
      </c>
      <c r="G342" s="40">
        <v>3860</v>
      </c>
      <c r="H342" s="40">
        <v>8042.13</v>
      </c>
      <c r="I342" s="40">
        <v>4021.06</v>
      </c>
      <c r="J342" s="23">
        <v>187922</v>
      </c>
      <c r="K342" s="23">
        <v>0</v>
      </c>
      <c r="L342">
        <f t="shared" si="5"/>
        <v>1</v>
      </c>
    </row>
    <row r="343" spans="1:12" x14ac:dyDescent="0.25">
      <c r="A343" s="60">
        <v>412000</v>
      </c>
      <c r="B343" t="s">
        <v>388</v>
      </c>
      <c r="C343">
        <v>1</v>
      </c>
      <c r="D343">
        <v>0</v>
      </c>
      <c r="E343" s="23">
        <v>5</v>
      </c>
      <c r="F343" s="22">
        <v>1.554</v>
      </c>
      <c r="G343" s="40">
        <v>3620</v>
      </c>
      <c r="H343" s="40">
        <v>6759.85</v>
      </c>
      <c r="I343" s="40">
        <v>3620</v>
      </c>
      <c r="J343" s="23">
        <v>263480</v>
      </c>
      <c r="K343" s="23">
        <v>0</v>
      </c>
      <c r="L343">
        <f t="shared" si="5"/>
        <v>1</v>
      </c>
    </row>
    <row r="344" spans="1:12" x14ac:dyDescent="0.25">
      <c r="A344" s="60">
        <v>412201</v>
      </c>
      <c r="B344" t="s">
        <v>33</v>
      </c>
      <c r="C344">
        <v>1</v>
      </c>
      <c r="D344">
        <v>0</v>
      </c>
      <c r="E344" s="23">
        <v>5</v>
      </c>
      <c r="F344" s="22">
        <v>1.8440000000000001</v>
      </c>
      <c r="G344" s="40">
        <v>3552</v>
      </c>
      <c r="H344" s="40">
        <v>6989.47</v>
      </c>
      <c r="I344" s="40">
        <v>3552</v>
      </c>
      <c r="J344" s="23">
        <v>63936</v>
      </c>
      <c r="K344" s="23">
        <v>0</v>
      </c>
      <c r="L344">
        <f t="shared" si="5"/>
        <v>1</v>
      </c>
    </row>
    <row r="345" spans="1:12" x14ac:dyDescent="0.25">
      <c r="A345" s="60">
        <v>412300</v>
      </c>
      <c r="B345" t="s">
        <v>413</v>
      </c>
      <c r="C345">
        <v>1</v>
      </c>
      <c r="D345">
        <v>0</v>
      </c>
      <c r="E345" s="23">
        <v>3</v>
      </c>
      <c r="F345" s="22">
        <v>6.4660000000000002</v>
      </c>
      <c r="G345" s="40">
        <v>4000</v>
      </c>
      <c r="H345" s="40">
        <v>11323.82</v>
      </c>
      <c r="I345" s="40">
        <v>5661.91</v>
      </c>
      <c r="J345" s="23">
        <v>2086659</v>
      </c>
      <c r="K345" s="23">
        <v>0</v>
      </c>
      <c r="L345">
        <f t="shared" si="5"/>
        <v>1</v>
      </c>
    </row>
    <row r="346" spans="1:12" x14ac:dyDescent="0.25">
      <c r="A346" s="60">
        <v>412801</v>
      </c>
      <c r="B346" t="s">
        <v>430</v>
      </c>
      <c r="C346">
        <v>1</v>
      </c>
      <c r="D346">
        <v>0</v>
      </c>
      <c r="E346" s="23">
        <v>5</v>
      </c>
      <c r="F346" s="22">
        <v>0.98199999999999998</v>
      </c>
      <c r="G346" s="40">
        <v>3748</v>
      </c>
      <c r="H346" s="40">
        <v>5711.26</v>
      </c>
      <c r="I346" s="40">
        <v>3748</v>
      </c>
      <c r="J346" s="23">
        <v>101304</v>
      </c>
      <c r="K346" s="23">
        <v>0</v>
      </c>
      <c r="L346">
        <f t="shared" si="5"/>
        <v>1</v>
      </c>
    </row>
    <row r="347" spans="1:12" x14ac:dyDescent="0.25">
      <c r="A347" s="60">
        <v>412901</v>
      </c>
      <c r="B347" t="s">
        <v>329</v>
      </c>
      <c r="C347">
        <v>1</v>
      </c>
      <c r="D347">
        <v>0</v>
      </c>
      <c r="E347" s="23">
        <v>5</v>
      </c>
      <c r="F347" s="22">
        <v>1.0229999999999999</v>
      </c>
      <c r="G347" s="40">
        <v>3604</v>
      </c>
      <c r="H347" s="40">
        <v>5378.19</v>
      </c>
      <c r="I347" s="40">
        <v>3604</v>
      </c>
      <c r="J347" s="23">
        <v>64872</v>
      </c>
      <c r="K347" s="23">
        <v>0</v>
      </c>
      <c r="L347">
        <f t="shared" si="5"/>
        <v>1</v>
      </c>
    </row>
    <row r="348" spans="1:12" x14ac:dyDescent="0.25">
      <c r="A348" s="60">
        <v>412902</v>
      </c>
      <c r="B348" t="s">
        <v>434</v>
      </c>
      <c r="C348">
        <v>1</v>
      </c>
      <c r="D348">
        <v>0</v>
      </c>
      <c r="E348" s="23">
        <v>5</v>
      </c>
      <c r="F348" s="22">
        <v>0.86899999999999999</v>
      </c>
      <c r="G348" s="40">
        <v>3184</v>
      </c>
      <c r="H348" s="40">
        <v>5200.22</v>
      </c>
      <c r="I348" s="40">
        <v>3184</v>
      </c>
      <c r="J348" s="23">
        <v>0</v>
      </c>
      <c r="K348" s="23">
        <v>0</v>
      </c>
      <c r="L348">
        <f t="shared" si="5"/>
        <v>0</v>
      </c>
    </row>
    <row r="349" spans="1:12" x14ac:dyDescent="0.25">
      <c r="A349" s="60">
        <v>420101</v>
      </c>
      <c r="B349" t="s">
        <v>568</v>
      </c>
      <c r="C349">
        <v>1</v>
      </c>
      <c r="D349">
        <v>0</v>
      </c>
      <c r="E349" s="23">
        <v>5</v>
      </c>
      <c r="F349" s="22">
        <v>0.48199999999999998</v>
      </c>
      <c r="G349" s="40">
        <v>2796</v>
      </c>
      <c r="H349" s="40">
        <v>4838.1099999999997</v>
      </c>
      <c r="I349" s="40">
        <v>2796</v>
      </c>
      <c r="J349" s="23">
        <v>0</v>
      </c>
      <c r="K349" s="23">
        <v>0</v>
      </c>
      <c r="L349">
        <f t="shared" si="5"/>
        <v>0</v>
      </c>
    </row>
    <row r="350" spans="1:12" x14ac:dyDescent="0.25">
      <c r="A350" s="60">
        <v>420303</v>
      </c>
      <c r="B350" t="s">
        <v>319</v>
      </c>
      <c r="C350">
        <v>1</v>
      </c>
      <c r="D350">
        <v>0</v>
      </c>
      <c r="E350" s="23">
        <v>5</v>
      </c>
      <c r="F350" s="22">
        <v>0.86199999999999999</v>
      </c>
      <c r="G350" s="40">
        <v>2932</v>
      </c>
      <c r="H350" s="40">
        <v>5765.12</v>
      </c>
      <c r="I350" s="40">
        <v>2932</v>
      </c>
      <c r="J350" s="23">
        <v>606120</v>
      </c>
      <c r="K350" s="23">
        <v>0</v>
      </c>
      <c r="L350">
        <f t="shared" si="5"/>
        <v>1</v>
      </c>
    </row>
    <row r="351" spans="1:12" x14ac:dyDescent="0.25">
      <c r="A351" s="60">
        <v>420401</v>
      </c>
      <c r="B351" t="s">
        <v>186</v>
      </c>
      <c r="C351">
        <v>1</v>
      </c>
      <c r="D351">
        <v>0</v>
      </c>
      <c r="E351" s="23">
        <v>5</v>
      </c>
      <c r="F351" s="22">
        <v>0.86099999999999999</v>
      </c>
      <c r="G351" s="40">
        <v>2700</v>
      </c>
      <c r="H351" s="40">
        <v>5443.88</v>
      </c>
      <c r="I351" s="40">
        <v>2721.94</v>
      </c>
      <c r="J351" s="23">
        <v>435676</v>
      </c>
      <c r="K351" s="23">
        <v>0</v>
      </c>
      <c r="L351">
        <f t="shared" si="5"/>
        <v>1</v>
      </c>
    </row>
    <row r="352" spans="1:12" x14ac:dyDescent="0.25">
      <c r="A352" s="60">
        <v>420411</v>
      </c>
      <c r="B352" t="s">
        <v>569</v>
      </c>
      <c r="C352">
        <v>1</v>
      </c>
      <c r="D352">
        <v>0</v>
      </c>
      <c r="E352" s="23">
        <v>5</v>
      </c>
      <c r="F352" s="22">
        <v>0.35599999999999998</v>
      </c>
      <c r="G352" s="40">
        <v>2700</v>
      </c>
      <c r="H352" s="40">
        <v>3545.63</v>
      </c>
      <c r="I352" s="40">
        <v>2700</v>
      </c>
      <c r="J352" s="23">
        <v>0</v>
      </c>
      <c r="K352" s="23">
        <v>0</v>
      </c>
      <c r="L352">
        <f t="shared" si="5"/>
        <v>0</v>
      </c>
    </row>
    <row r="353" spans="1:12" x14ac:dyDescent="0.25">
      <c r="A353" s="60">
        <v>420501</v>
      </c>
      <c r="B353" t="s">
        <v>36</v>
      </c>
      <c r="C353">
        <v>1</v>
      </c>
      <c r="D353">
        <v>0</v>
      </c>
      <c r="E353" s="23">
        <v>5</v>
      </c>
      <c r="F353" s="22">
        <v>1.3580000000000001</v>
      </c>
      <c r="G353" s="40">
        <v>3548</v>
      </c>
      <c r="H353" s="40">
        <v>7040.75</v>
      </c>
      <c r="I353" s="40">
        <v>3548</v>
      </c>
      <c r="J353" s="23">
        <v>1171884</v>
      </c>
      <c r="K353" s="23">
        <v>522600</v>
      </c>
      <c r="L353">
        <f t="shared" si="5"/>
        <v>1</v>
      </c>
    </row>
    <row r="354" spans="1:12" x14ac:dyDescent="0.25">
      <c r="A354" s="60">
        <v>420601</v>
      </c>
      <c r="B354" t="s">
        <v>198</v>
      </c>
      <c r="C354">
        <v>1</v>
      </c>
      <c r="D354">
        <v>0</v>
      </c>
      <c r="E354" s="23">
        <v>5</v>
      </c>
      <c r="F354" s="22">
        <v>1.417</v>
      </c>
      <c r="G354" s="40">
        <v>3208</v>
      </c>
      <c r="H354" s="40">
        <v>6027.02</v>
      </c>
      <c r="I354" s="40">
        <v>3208</v>
      </c>
      <c r="J354" s="23">
        <v>0</v>
      </c>
      <c r="K354" s="23">
        <v>0</v>
      </c>
      <c r="L354">
        <f t="shared" si="5"/>
        <v>0</v>
      </c>
    </row>
    <row r="355" spans="1:12" x14ac:dyDescent="0.25">
      <c r="A355" s="60">
        <v>420701</v>
      </c>
      <c r="B355" t="s">
        <v>570</v>
      </c>
      <c r="C355">
        <v>1</v>
      </c>
      <c r="D355">
        <v>0</v>
      </c>
      <c r="E355" s="23">
        <v>5</v>
      </c>
      <c r="F355" s="22">
        <v>0.40799999999999997</v>
      </c>
      <c r="G355" s="40">
        <v>2768</v>
      </c>
      <c r="H355" s="40">
        <v>4636.91</v>
      </c>
      <c r="I355" s="40">
        <v>2768</v>
      </c>
      <c r="J355" s="23">
        <v>0</v>
      </c>
      <c r="K355" s="23">
        <v>0</v>
      </c>
      <c r="L355">
        <f t="shared" si="5"/>
        <v>0</v>
      </c>
    </row>
    <row r="356" spans="1:12" x14ac:dyDescent="0.25">
      <c r="A356" s="60">
        <v>420702</v>
      </c>
      <c r="B356" t="s">
        <v>393</v>
      </c>
      <c r="C356">
        <v>1</v>
      </c>
      <c r="D356">
        <v>0</v>
      </c>
      <c r="E356" s="23">
        <v>3</v>
      </c>
      <c r="F356" s="22">
        <v>1.7210000000000001</v>
      </c>
      <c r="G356" s="40">
        <v>3220</v>
      </c>
      <c r="H356" s="40">
        <v>7644.73</v>
      </c>
      <c r="I356" s="40">
        <v>3822.36</v>
      </c>
      <c r="J356" s="23">
        <v>539176</v>
      </c>
      <c r="K356" s="23">
        <v>0</v>
      </c>
      <c r="L356">
        <f t="shared" si="5"/>
        <v>1</v>
      </c>
    </row>
    <row r="357" spans="1:12" x14ac:dyDescent="0.25">
      <c r="A357" s="60">
        <v>420807</v>
      </c>
      <c r="B357" t="s">
        <v>265</v>
      </c>
      <c r="C357">
        <v>1</v>
      </c>
      <c r="D357">
        <v>0</v>
      </c>
      <c r="E357" s="23">
        <v>5</v>
      </c>
      <c r="F357" s="22">
        <v>1.169</v>
      </c>
      <c r="G357" s="40">
        <v>3036</v>
      </c>
      <c r="H357" s="40">
        <v>6187.32</v>
      </c>
      <c r="I357" s="40">
        <v>3093.66</v>
      </c>
      <c r="J357" s="23">
        <v>57019</v>
      </c>
      <c r="K357" s="23">
        <v>0</v>
      </c>
      <c r="L357">
        <f t="shared" si="5"/>
        <v>1</v>
      </c>
    </row>
    <row r="358" spans="1:12" x14ac:dyDescent="0.25">
      <c r="A358" s="60">
        <v>420901</v>
      </c>
      <c r="B358" t="s">
        <v>571</v>
      </c>
      <c r="C358">
        <v>1</v>
      </c>
      <c r="D358">
        <v>0</v>
      </c>
      <c r="E358" s="23">
        <v>5</v>
      </c>
      <c r="F358" s="22">
        <v>0.60199999999999998</v>
      </c>
      <c r="G358" s="40">
        <v>2860</v>
      </c>
      <c r="H358" s="40">
        <v>5221.08</v>
      </c>
      <c r="I358" s="40">
        <v>2860</v>
      </c>
      <c r="J358" s="23">
        <v>0</v>
      </c>
      <c r="K358" s="23">
        <v>0</v>
      </c>
      <c r="L358">
        <f t="shared" si="5"/>
        <v>0</v>
      </c>
    </row>
    <row r="359" spans="1:12" x14ac:dyDescent="0.25">
      <c r="A359" s="60">
        <v>421001</v>
      </c>
      <c r="B359" t="s">
        <v>572</v>
      </c>
      <c r="C359">
        <v>1</v>
      </c>
      <c r="D359">
        <v>0</v>
      </c>
      <c r="E359" s="23">
        <v>6</v>
      </c>
      <c r="F359" s="22">
        <v>0.20200000000000001</v>
      </c>
      <c r="G359" s="40">
        <v>2700</v>
      </c>
      <c r="H359" s="40">
        <v>3218.14</v>
      </c>
      <c r="I359" s="40">
        <v>2700</v>
      </c>
      <c r="J359" s="23">
        <v>0</v>
      </c>
      <c r="K359" s="23">
        <v>0</v>
      </c>
      <c r="L359">
        <f t="shared" si="5"/>
        <v>0</v>
      </c>
    </row>
    <row r="360" spans="1:12" x14ac:dyDescent="0.25">
      <c r="A360" s="60">
        <v>421101</v>
      </c>
      <c r="B360" t="s">
        <v>573</v>
      </c>
      <c r="C360">
        <v>1</v>
      </c>
      <c r="D360">
        <v>0</v>
      </c>
      <c r="E360" s="23">
        <v>5</v>
      </c>
      <c r="F360" s="22">
        <v>0.40699999999999997</v>
      </c>
      <c r="G360" s="40">
        <v>2948</v>
      </c>
      <c r="H360" s="40">
        <v>4375.59</v>
      </c>
      <c r="I360" s="40">
        <v>2948</v>
      </c>
      <c r="J360" s="23">
        <v>0</v>
      </c>
      <c r="K360" s="23">
        <v>0</v>
      </c>
      <c r="L360">
        <f t="shared" si="5"/>
        <v>0</v>
      </c>
    </row>
    <row r="361" spans="1:12" x14ac:dyDescent="0.25">
      <c r="A361" s="60">
        <v>421201</v>
      </c>
      <c r="B361" t="s">
        <v>328</v>
      </c>
      <c r="C361">
        <v>1</v>
      </c>
      <c r="D361">
        <v>0</v>
      </c>
      <c r="E361" s="23">
        <v>5</v>
      </c>
      <c r="F361" s="22">
        <v>0.99299999999999999</v>
      </c>
      <c r="G361" s="40">
        <v>2932</v>
      </c>
      <c r="H361" s="40">
        <v>6004.03</v>
      </c>
      <c r="I361" s="40">
        <v>3002.01</v>
      </c>
      <c r="J361" s="23">
        <v>105552</v>
      </c>
      <c r="K361" s="23">
        <v>0</v>
      </c>
      <c r="L361">
        <f t="shared" si="5"/>
        <v>1</v>
      </c>
    </row>
    <row r="362" spans="1:12" x14ac:dyDescent="0.25">
      <c r="A362" s="60">
        <v>421501</v>
      </c>
      <c r="B362" t="s">
        <v>274</v>
      </c>
      <c r="C362">
        <v>1</v>
      </c>
      <c r="D362">
        <v>0</v>
      </c>
      <c r="E362" s="23">
        <v>5</v>
      </c>
      <c r="F362" s="22">
        <v>0.92500000000000004</v>
      </c>
      <c r="G362" s="40">
        <v>2872</v>
      </c>
      <c r="H362" s="40">
        <v>5787.87</v>
      </c>
      <c r="I362" s="40">
        <v>2893.93</v>
      </c>
      <c r="J362" s="23">
        <v>574400</v>
      </c>
      <c r="K362" s="23">
        <v>0</v>
      </c>
      <c r="L362">
        <f t="shared" si="5"/>
        <v>1</v>
      </c>
    </row>
    <row r="363" spans="1:12" x14ac:dyDescent="0.25">
      <c r="A363" s="60">
        <v>421504</v>
      </c>
      <c r="B363" t="s">
        <v>280</v>
      </c>
      <c r="C363">
        <v>1</v>
      </c>
      <c r="D363">
        <v>0</v>
      </c>
      <c r="E363" s="23">
        <v>5</v>
      </c>
      <c r="F363" s="22">
        <v>2.0310000000000001</v>
      </c>
      <c r="G363" s="40">
        <v>3036</v>
      </c>
      <c r="H363" s="40">
        <v>8681.9500000000007</v>
      </c>
      <c r="I363" s="40">
        <v>4340.97</v>
      </c>
      <c r="J363" s="23">
        <v>254550</v>
      </c>
      <c r="K363" s="23">
        <v>196740</v>
      </c>
      <c r="L363">
        <f t="shared" si="5"/>
        <v>1</v>
      </c>
    </row>
    <row r="364" spans="1:12" x14ac:dyDescent="0.25">
      <c r="A364" s="60">
        <v>421601</v>
      </c>
      <c r="B364" t="s">
        <v>574</v>
      </c>
      <c r="C364">
        <v>1</v>
      </c>
      <c r="D364">
        <v>0</v>
      </c>
      <c r="E364" s="23">
        <v>6</v>
      </c>
      <c r="F364" s="22">
        <v>0.27800000000000002</v>
      </c>
      <c r="G364" s="40">
        <v>2700</v>
      </c>
      <c r="H364" s="40">
        <v>2045.1</v>
      </c>
      <c r="I364" s="40">
        <v>2700</v>
      </c>
      <c r="J364" s="23">
        <v>0</v>
      </c>
      <c r="K364" s="23">
        <v>0</v>
      </c>
      <c r="L364">
        <f t="shared" si="5"/>
        <v>0</v>
      </c>
    </row>
    <row r="365" spans="1:12" x14ac:dyDescent="0.25">
      <c r="A365" s="60">
        <v>421800</v>
      </c>
      <c r="B365" t="s">
        <v>401</v>
      </c>
      <c r="C365">
        <v>1</v>
      </c>
      <c r="D365">
        <v>1</v>
      </c>
      <c r="E365" s="23">
        <v>2</v>
      </c>
      <c r="F365" s="22">
        <v>4.9829999999999997</v>
      </c>
      <c r="G365" s="40">
        <v>4000</v>
      </c>
      <c r="H365" s="40">
        <v>12350.21</v>
      </c>
      <c r="I365" s="40">
        <v>6175.1</v>
      </c>
      <c r="J365" s="23">
        <v>14255222</v>
      </c>
      <c r="K365" s="23">
        <v>1682448</v>
      </c>
      <c r="L365">
        <f t="shared" si="5"/>
        <v>1</v>
      </c>
    </row>
    <row r="366" spans="1:12" x14ac:dyDescent="0.25">
      <c r="A366" s="60">
        <v>421902</v>
      </c>
      <c r="B366" t="s">
        <v>408</v>
      </c>
      <c r="C366">
        <v>1</v>
      </c>
      <c r="D366">
        <v>0</v>
      </c>
      <c r="E366" s="23">
        <v>5</v>
      </c>
      <c r="F366" s="22">
        <v>1.357</v>
      </c>
      <c r="G366" s="40">
        <v>3056</v>
      </c>
      <c r="H366" s="40">
        <v>5896.08</v>
      </c>
      <c r="I366" s="40">
        <v>3056</v>
      </c>
      <c r="J366" s="23">
        <v>0</v>
      </c>
      <c r="K366" s="23">
        <v>0</v>
      </c>
      <c r="L366">
        <f t="shared" si="5"/>
        <v>0</v>
      </c>
    </row>
    <row r="367" spans="1:12" x14ac:dyDescent="0.25">
      <c r="A367" s="60">
        <v>430300</v>
      </c>
      <c r="B367" t="s">
        <v>575</v>
      </c>
      <c r="C367">
        <v>1</v>
      </c>
      <c r="D367">
        <v>0</v>
      </c>
      <c r="E367" s="23">
        <v>5</v>
      </c>
      <c r="F367" s="22">
        <v>0.626</v>
      </c>
      <c r="G367" s="40">
        <v>2748</v>
      </c>
      <c r="H367" s="40">
        <v>4695.08</v>
      </c>
      <c r="I367" s="40">
        <v>2748</v>
      </c>
      <c r="J367" s="23">
        <v>265121</v>
      </c>
      <c r="K367" s="23">
        <v>0</v>
      </c>
      <c r="L367">
        <f t="shared" si="5"/>
        <v>1</v>
      </c>
    </row>
    <row r="368" spans="1:12" x14ac:dyDescent="0.25">
      <c r="A368" s="60">
        <v>430501</v>
      </c>
      <c r="B368" t="s">
        <v>21</v>
      </c>
      <c r="C368">
        <v>1</v>
      </c>
      <c r="D368">
        <v>0</v>
      </c>
      <c r="E368" s="23">
        <v>5</v>
      </c>
      <c r="F368" s="22">
        <v>1.2809999999999999</v>
      </c>
      <c r="G368" s="40">
        <v>2868</v>
      </c>
      <c r="H368" s="40">
        <v>6411.97</v>
      </c>
      <c r="I368" s="40">
        <v>3205.98</v>
      </c>
      <c r="J368" s="23">
        <v>53997</v>
      </c>
      <c r="K368" s="23">
        <v>0</v>
      </c>
      <c r="L368">
        <f t="shared" si="5"/>
        <v>1</v>
      </c>
    </row>
    <row r="369" spans="1:12" x14ac:dyDescent="0.25">
      <c r="A369" s="60">
        <v>430700</v>
      </c>
      <c r="B369" t="s">
        <v>217</v>
      </c>
      <c r="C369">
        <v>1</v>
      </c>
      <c r="D369">
        <v>0</v>
      </c>
      <c r="E369" s="23">
        <v>4</v>
      </c>
      <c r="F369" s="22">
        <v>1.9139999999999999</v>
      </c>
      <c r="G369" s="40">
        <v>3376</v>
      </c>
      <c r="H369" s="40">
        <v>8595.01</v>
      </c>
      <c r="I369" s="40">
        <v>4297.5</v>
      </c>
      <c r="J369" s="23">
        <v>880003</v>
      </c>
      <c r="K369" s="23">
        <v>0</v>
      </c>
      <c r="L369">
        <f t="shared" si="5"/>
        <v>1</v>
      </c>
    </row>
    <row r="370" spans="1:12" x14ac:dyDescent="0.25">
      <c r="A370" s="60">
        <v>430901</v>
      </c>
      <c r="B370" t="s">
        <v>30</v>
      </c>
      <c r="C370">
        <v>1</v>
      </c>
      <c r="D370">
        <v>0</v>
      </c>
      <c r="E370" s="23">
        <v>5</v>
      </c>
      <c r="F370" s="22">
        <v>1.5389999999999999</v>
      </c>
      <c r="G370" s="40">
        <v>2960</v>
      </c>
      <c r="H370" s="40">
        <v>6161.79</v>
      </c>
      <c r="I370" s="40">
        <v>3080.89</v>
      </c>
      <c r="J370" s="23">
        <v>99559</v>
      </c>
      <c r="K370" s="23">
        <v>0</v>
      </c>
      <c r="L370">
        <f t="shared" si="5"/>
        <v>1</v>
      </c>
    </row>
    <row r="371" spans="1:12" x14ac:dyDescent="0.25">
      <c r="A371" s="60">
        <v>431101</v>
      </c>
      <c r="B371" t="s">
        <v>39</v>
      </c>
      <c r="C371">
        <v>1</v>
      </c>
      <c r="D371">
        <v>0</v>
      </c>
      <c r="E371" s="23">
        <v>5</v>
      </c>
      <c r="F371" s="22">
        <v>1.456</v>
      </c>
      <c r="G371" s="40">
        <v>3176</v>
      </c>
      <c r="H371" s="40">
        <v>7909.32</v>
      </c>
      <c r="I371" s="40">
        <v>3954.66</v>
      </c>
      <c r="J371" s="23">
        <v>60164</v>
      </c>
      <c r="K371" s="23">
        <v>0</v>
      </c>
      <c r="L371">
        <f t="shared" si="5"/>
        <v>1</v>
      </c>
    </row>
    <row r="372" spans="1:12" x14ac:dyDescent="0.25">
      <c r="A372" s="60">
        <v>431201</v>
      </c>
      <c r="B372" t="s">
        <v>308</v>
      </c>
      <c r="C372">
        <v>1</v>
      </c>
      <c r="D372">
        <v>0</v>
      </c>
      <c r="E372" s="23">
        <v>5</v>
      </c>
      <c r="F372" s="22">
        <v>1.4650000000000001</v>
      </c>
      <c r="G372" s="40">
        <v>2700</v>
      </c>
      <c r="H372" s="40">
        <v>5718.24</v>
      </c>
      <c r="I372" s="40">
        <v>2859.12</v>
      </c>
      <c r="J372" s="23">
        <v>45988</v>
      </c>
      <c r="K372" s="23">
        <v>0</v>
      </c>
      <c r="L372">
        <f t="shared" si="5"/>
        <v>1</v>
      </c>
    </row>
    <row r="373" spans="1:12" x14ac:dyDescent="0.25">
      <c r="A373" s="60">
        <v>431301</v>
      </c>
      <c r="B373" t="s">
        <v>49</v>
      </c>
      <c r="C373">
        <v>1</v>
      </c>
      <c r="D373">
        <v>0</v>
      </c>
      <c r="E373" s="23">
        <v>5</v>
      </c>
      <c r="F373" s="22">
        <v>1.7649999999999999</v>
      </c>
      <c r="G373" s="40">
        <v>3544</v>
      </c>
      <c r="H373" s="40">
        <v>8338.94</v>
      </c>
      <c r="I373" s="40">
        <v>4169.47</v>
      </c>
      <c r="J373" s="23">
        <v>159073</v>
      </c>
      <c r="K373" s="23">
        <v>0</v>
      </c>
      <c r="L373">
        <f t="shared" si="5"/>
        <v>1</v>
      </c>
    </row>
    <row r="374" spans="1:12" x14ac:dyDescent="0.25">
      <c r="A374" s="60">
        <v>431401</v>
      </c>
      <c r="B374" t="s">
        <v>249</v>
      </c>
      <c r="C374">
        <v>1</v>
      </c>
      <c r="D374">
        <v>0</v>
      </c>
      <c r="E374" s="23">
        <v>5</v>
      </c>
      <c r="F374" s="22">
        <v>1.0840000000000001</v>
      </c>
      <c r="G374" s="40">
        <v>2700</v>
      </c>
      <c r="H374" s="40">
        <v>4793.5</v>
      </c>
      <c r="I374" s="40">
        <v>2700</v>
      </c>
      <c r="J374" s="23">
        <v>0</v>
      </c>
      <c r="K374" s="23">
        <v>0</v>
      </c>
      <c r="L374">
        <f t="shared" si="5"/>
        <v>0</v>
      </c>
    </row>
    <row r="375" spans="1:12" x14ac:dyDescent="0.25">
      <c r="A375" s="60">
        <v>431701</v>
      </c>
      <c r="B375" t="s">
        <v>576</v>
      </c>
      <c r="C375">
        <v>1</v>
      </c>
      <c r="D375">
        <v>0</v>
      </c>
      <c r="E375" s="23">
        <v>5</v>
      </c>
      <c r="F375" s="22">
        <v>0.33100000000000002</v>
      </c>
      <c r="G375" s="40">
        <v>2700</v>
      </c>
      <c r="H375" s="40">
        <v>4040.88</v>
      </c>
      <c r="I375" s="40">
        <v>2700</v>
      </c>
      <c r="J375" s="23">
        <v>543600</v>
      </c>
      <c r="K375" s="23">
        <v>360000</v>
      </c>
      <c r="L375">
        <f t="shared" si="5"/>
        <v>1</v>
      </c>
    </row>
    <row r="376" spans="1:12" x14ac:dyDescent="0.25">
      <c r="A376" s="60">
        <v>440102</v>
      </c>
      <c r="B376" t="s">
        <v>577</v>
      </c>
      <c r="C376">
        <v>1</v>
      </c>
      <c r="D376">
        <v>0</v>
      </c>
      <c r="E376" s="23">
        <v>5</v>
      </c>
      <c r="F376" s="22">
        <v>0.50900000000000001</v>
      </c>
      <c r="G376" s="40">
        <v>2700</v>
      </c>
      <c r="H376" s="40">
        <v>5581.47</v>
      </c>
      <c r="I376" s="40">
        <v>2790.73</v>
      </c>
      <c r="J376" s="23">
        <v>255245</v>
      </c>
      <c r="K376" s="23">
        <v>0</v>
      </c>
      <c r="L376">
        <f t="shared" si="5"/>
        <v>1</v>
      </c>
    </row>
    <row r="377" spans="1:12" x14ac:dyDescent="0.25">
      <c r="A377" s="60">
        <v>440201</v>
      </c>
      <c r="B377" t="s">
        <v>578</v>
      </c>
      <c r="C377">
        <v>1</v>
      </c>
      <c r="D377">
        <v>0</v>
      </c>
      <c r="E377" s="23">
        <v>5</v>
      </c>
      <c r="F377" s="22">
        <v>0.66700000000000004</v>
      </c>
      <c r="G377" s="40">
        <v>2700</v>
      </c>
      <c r="H377" s="40">
        <v>5662.29</v>
      </c>
      <c r="I377" s="40">
        <v>2831.14</v>
      </c>
      <c r="J377" s="23">
        <v>0</v>
      </c>
      <c r="K377" s="23">
        <v>0</v>
      </c>
      <c r="L377">
        <f t="shared" si="5"/>
        <v>0</v>
      </c>
    </row>
    <row r="378" spans="1:12" x14ac:dyDescent="0.25">
      <c r="A378" s="60">
        <v>440301</v>
      </c>
      <c r="B378" t="s">
        <v>579</v>
      </c>
      <c r="C378">
        <v>1</v>
      </c>
      <c r="D378">
        <v>0</v>
      </c>
      <c r="E378" s="23">
        <v>5</v>
      </c>
      <c r="F378" s="22">
        <v>0.40300000000000002</v>
      </c>
      <c r="G378" s="40">
        <v>2700</v>
      </c>
      <c r="H378" s="40">
        <v>5388.06</v>
      </c>
      <c r="I378" s="40">
        <v>2700</v>
      </c>
      <c r="J378" s="23">
        <v>0</v>
      </c>
      <c r="K378" s="23">
        <v>0</v>
      </c>
      <c r="L378">
        <f t="shared" si="5"/>
        <v>0</v>
      </c>
    </row>
    <row r="379" spans="1:12" x14ac:dyDescent="0.25">
      <c r="A379" s="60">
        <v>440401</v>
      </c>
      <c r="B379" t="s">
        <v>344</v>
      </c>
      <c r="C379">
        <v>1</v>
      </c>
      <c r="D379">
        <v>0</v>
      </c>
      <c r="E379" s="23">
        <v>5</v>
      </c>
      <c r="F379" s="22">
        <v>1.083</v>
      </c>
      <c r="G379" s="40">
        <v>3392</v>
      </c>
      <c r="H379" s="40">
        <v>7673.86</v>
      </c>
      <c r="I379" s="40">
        <v>3836.93</v>
      </c>
      <c r="J379" s="23">
        <v>346896</v>
      </c>
      <c r="K379" s="23">
        <v>0</v>
      </c>
      <c r="L379">
        <f t="shared" si="5"/>
        <v>1</v>
      </c>
    </row>
    <row r="380" spans="1:12" x14ac:dyDescent="0.25">
      <c r="A380" s="60">
        <v>440601</v>
      </c>
      <c r="B380" t="s">
        <v>580</v>
      </c>
      <c r="C380">
        <v>1</v>
      </c>
      <c r="D380">
        <v>0</v>
      </c>
      <c r="E380" s="23">
        <v>5</v>
      </c>
      <c r="F380" s="22">
        <v>0.46600000000000003</v>
      </c>
      <c r="G380" s="40">
        <v>2700</v>
      </c>
      <c r="H380" s="40">
        <v>5033.54</v>
      </c>
      <c r="I380" s="40">
        <v>2700</v>
      </c>
      <c r="J380" s="23">
        <v>0</v>
      </c>
      <c r="K380" s="23">
        <v>0</v>
      </c>
      <c r="L380">
        <f t="shared" si="5"/>
        <v>0</v>
      </c>
    </row>
    <row r="381" spans="1:12" x14ac:dyDescent="0.25">
      <c r="A381" s="60">
        <v>440901</v>
      </c>
      <c r="B381" t="s">
        <v>244</v>
      </c>
      <c r="C381">
        <v>1</v>
      </c>
      <c r="D381">
        <v>0</v>
      </c>
      <c r="E381" s="23">
        <v>5</v>
      </c>
      <c r="F381" s="22">
        <v>1.0760000000000001</v>
      </c>
      <c r="G381" s="40">
        <v>2740</v>
      </c>
      <c r="H381" s="40">
        <v>7292.59</v>
      </c>
      <c r="I381" s="40">
        <v>3646.29</v>
      </c>
      <c r="J381" s="23">
        <v>0</v>
      </c>
      <c r="K381" s="23">
        <v>0</v>
      </c>
      <c r="L381">
        <f t="shared" si="5"/>
        <v>0</v>
      </c>
    </row>
    <row r="382" spans="1:12" x14ac:dyDescent="0.25">
      <c r="A382" s="60">
        <v>441000</v>
      </c>
      <c r="B382" t="s">
        <v>297</v>
      </c>
      <c r="C382">
        <v>1</v>
      </c>
      <c r="D382">
        <v>0</v>
      </c>
      <c r="E382" s="23">
        <v>3</v>
      </c>
      <c r="F382" s="22">
        <v>2.8679999999999999</v>
      </c>
      <c r="G382" s="40">
        <v>2968</v>
      </c>
      <c r="H382" s="40">
        <v>12901.17</v>
      </c>
      <c r="I382" s="40">
        <v>6450.58</v>
      </c>
      <c r="J382" s="23">
        <v>1061514</v>
      </c>
      <c r="K382" s="23">
        <v>0</v>
      </c>
      <c r="L382">
        <f t="shared" si="5"/>
        <v>1</v>
      </c>
    </row>
    <row r="383" spans="1:12" x14ac:dyDescent="0.25">
      <c r="A383" s="60">
        <v>441101</v>
      </c>
      <c r="B383" t="s">
        <v>581</v>
      </c>
      <c r="C383">
        <v>1</v>
      </c>
      <c r="D383">
        <v>0</v>
      </c>
      <c r="E383" s="23">
        <v>5</v>
      </c>
      <c r="F383" s="22">
        <v>0.57199999999999995</v>
      </c>
      <c r="G383" s="40">
        <v>3168</v>
      </c>
      <c r="H383" s="40">
        <v>6288.17</v>
      </c>
      <c r="I383" s="40">
        <v>3168</v>
      </c>
      <c r="J383" s="23">
        <v>331118</v>
      </c>
      <c r="K383" s="23">
        <v>0</v>
      </c>
      <c r="L383">
        <f t="shared" si="5"/>
        <v>1</v>
      </c>
    </row>
    <row r="384" spans="1:12" x14ac:dyDescent="0.25">
      <c r="A384" s="60">
        <v>441201</v>
      </c>
      <c r="B384" t="s">
        <v>582</v>
      </c>
      <c r="C384">
        <v>1</v>
      </c>
      <c r="D384">
        <v>0</v>
      </c>
      <c r="E384" s="23">
        <v>5</v>
      </c>
      <c r="F384" s="22">
        <v>0.439</v>
      </c>
      <c r="G384" s="40">
        <v>2700</v>
      </c>
      <c r="H384" s="40">
        <v>5056.0200000000004</v>
      </c>
      <c r="I384" s="40">
        <v>2700</v>
      </c>
      <c r="J384" s="23">
        <v>0</v>
      </c>
      <c r="K384" s="23">
        <v>0</v>
      </c>
      <c r="L384">
        <f t="shared" si="5"/>
        <v>0</v>
      </c>
    </row>
    <row r="385" spans="1:12" x14ac:dyDescent="0.25">
      <c r="A385" s="60">
        <v>441202</v>
      </c>
      <c r="B385" t="s">
        <v>263</v>
      </c>
      <c r="C385">
        <v>1</v>
      </c>
      <c r="D385">
        <v>1</v>
      </c>
      <c r="E385" s="23">
        <v>3</v>
      </c>
      <c r="F385" s="22">
        <v>0.57199999999999995</v>
      </c>
      <c r="G385" s="40">
        <v>2700</v>
      </c>
      <c r="H385" s="40">
        <v>500</v>
      </c>
      <c r="I385" s="40">
        <v>2700</v>
      </c>
      <c r="J385" s="23">
        <v>1347024</v>
      </c>
      <c r="K385" s="23">
        <v>0</v>
      </c>
      <c r="L385">
        <f t="shared" si="5"/>
        <v>1</v>
      </c>
    </row>
    <row r="386" spans="1:12" x14ac:dyDescent="0.25">
      <c r="A386" s="60">
        <v>441301</v>
      </c>
      <c r="B386" t="s">
        <v>414</v>
      </c>
      <c r="C386">
        <v>1</v>
      </c>
      <c r="D386">
        <v>0</v>
      </c>
      <c r="E386" s="23">
        <v>5</v>
      </c>
      <c r="F386" s="22">
        <v>0.81799999999999995</v>
      </c>
      <c r="G386" s="40">
        <v>2932</v>
      </c>
      <c r="H386" s="40">
        <v>6534.72</v>
      </c>
      <c r="I386" s="40">
        <v>3267.36</v>
      </c>
      <c r="J386" s="23">
        <v>1071472</v>
      </c>
      <c r="K386" s="23">
        <v>819320</v>
      </c>
      <c r="L386">
        <f t="shared" si="5"/>
        <v>1</v>
      </c>
    </row>
    <row r="387" spans="1:12" x14ac:dyDescent="0.25">
      <c r="A387" s="60">
        <v>441600</v>
      </c>
      <c r="B387" t="s">
        <v>313</v>
      </c>
      <c r="C387">
        <v>1</v>
      </c>
      <c r="D387">
        <v>0</v>
      </c>
      <c r="E387" s="23">
        <v>3</v>
      </c>
      <c r="F387" s="22">
        <v>2.4049999999999998</v>
      </c>
      <c r="G387" s="40">
        <v>3284</v>
      </c>
      <c r="H387" s="40">
        <v>11752.22</v>
      </c>
      <c r="I387" s="40">
        <v>5876.11</v>
      </c>
      <c r="J387" s="23">
        <v>5712815</v>
      </c>
      <c r="K387" s="23">
        <v>2859484</v>
      </c>
      <c r="L387">
        <f t="shared" ref="L387:L450" si="6">IF(J387-K387&gt;0,1,0)</f>
        <v>1</v>
      </c>
    </row>
    <row r="388" spans="1:12" x14ac:dyDescent="0.25">
      <c r="A388" s="60">
        <v>441800</v>
      </c>
      <c r="B388" t="s">
        <v>350</v>
      </c>
      <c r="C388">
        <v>1</v>
      </c>
      <c r="D388">
        <v>0</v>
      </c>
      <c r="E388" s="23">
        <v>4</v>
      </c>
      <c r="F388" s="22">
        <v>2.258</v>
      </c>
      <c r="G388" s="40">
        <v>3424</v>
      </c>
      <c r="H388" s="40">
        <v>11941.93</v>
      </c>
      <c r="I388" s="40">
        <v>5970.96</v>
      </c>
      <c r="J388" s="23">
        <v>304375</v>
      </c>
      <c r="K388" s="23">
        <v>0</v>
      </c>
      <c r="L388">
        <f t="shared" si="6"/>
        <v>1</v>
      </c>
    </row>
    <row r="389" spans="1:12" x14ac:dyDescent="0.25">
      <c r="A389" s="60">
        <v>441903</v>
      </c>
      <c r="B389" t="s">
        <v>583</v>
      </c>
      <c r="C389">
        <v>1</v>
      </c>
      <c r="D389">
        <v>0</v>
      </c>
      <c r="E389" s="23">
        <v>6</v>
      </c>
      <c r="F389" s="22">
        <v>0.20899999999999999</v>
      </c>
      <c r="G389" s="40">
        <v>2700</v>
      </c>
      <c r="H389" s="40">
        <v>500</v>
      </c>
      <c r="I389" s="40">
        <v>2700</v>
      </c>
      <c r="J389" s="23">
        <v>0</v>
      </c>
      <c r="K389" s="23">
        <v>0</v>
      </c>
      <c r="L389">
        <f t="shared" si="6"/>
        <v>0</v>
      </c>
    </row>
    <row r="390" spans="1:12" x14ac:dyDescent="0.25">
      <c r="A390" s="60">
        <v>442101</v>
      </c>
      <c r="B390" t="s">
        <v>584</v>
      </c>
      <c r="C390">
        <v>1</v>
      </c>
      <c r="D390">
        <v>0</v>
      </c>
      <c r="E390" s="23">
        <v>6</v>
      </c>
      <c r="F390" s="22">
        <v>0.245</v>
      </c>
      <c r="G390" s="40">
        <v>2700</v>
      </c>
      <c r="H390" s="40">
        <v>3989.67</v>
      </c>
      <c r="I390" s="40">
        <v>2700</v>
      </c>
      <c r="J390" s="23">
        <v>0</v>
      </c>
      <c r="K390" s="23">
        <v>0</v>
      </c>
      <c r="L390">
        <f t="shared" si="6"/>
        <v>0</v>
      </c>
    </row>
    <row r="391" spans="1:12" x14ac:dyDescent="0.25">
      <c r="A391" s="60">
        <v>442111</v>
      </c>
      <c r="B391" t="s">
        <v>585</v>
      </c>
      <c r="C391">
        <v>1</v>
      </c>
      <c r="D391">
        <v>0</v>
      </c>
      <c r="E391" s="23">
        <v>5</v>
      </c>
      <c r="F391" s="22">
        <v>0.50600000000000001</v>
      </c>
      <c r="G391" s="40">
        <v>2700</v>
      </c>
      <c r="H391" s="40">
        <v>4963.33</v>
      </c>
      <c r="I391" s="40">
        <v>2700</v>
      </c>
      <c r="J391" s="23">
        <v>0</v>
      </c>
      <c r="K391" s="23">
        <v>0</v>
      </c>
      <c r="L391">
        <f t="shared" si="6"/>
        <v>0</v>
      </c>
    </row>
    <row r="392" spans="1:12" x14ac:dyDescent="0.25">
      <c r="A392" s="60">
        <v>442115</v>
      </c>
      <c r="B392" t="s">
        <v>586</v>
      </c>
      <c r="C392">
        <v>1</v>
      </c>
      <c r="D392">
        <v>0</v>
      </c>
      <c r="E392" s="23">
        <v>5</v>
      </c>
      <c r="F392" s="22">
        <v>0.47799999999999998</v>
      </c>
      <c r="G392" s="40">
        <v>2700</v>
      </c>
      <c r="H392" s="40">
        <v>5090.18</v>
      </c>
      <c r="I392" s="40">
        <v>2700</v>
      </c>
      <c r="J392" s="23">
        <v>176903</v>
      </c>
      <c r="K392" s="23">
        <v>176903</v>
      </c>
      <c r="L392">
        <f t="shared" si="6"/>
        <v>0</v>
      </c>
    </row>
    <row r="393" spans="1:12" x14ac:dyDescent="0.25">
      <c r="A393" s="60">
        <v>450101</v>
      </c>
      <c r="B393" t="s">
        <v>106</v>
      </c>
      <c r="C393">
        <v>1</v>
      </c>
      <c r="D393">
        <v>0</v>
      </c>
      <c r="E393" s="23">
        <v>4</v>
      </c>
      <c r="F393" s="22">
        <v>2.8410000000000002</v>
      </c>
      <c r="G393" s="40">
        <v>3916</v>
      </c>
      <c r="H393" s="40">
        <v>11278.46</v>
      </c>
      <c r="I393" s="40">
        <v>5639.23</v>
      </c>
      <c r="J393" s="23">
        <v>410717</v>
      </c>
      <c r="K393" s="23">
        <v>0</v>
      </c>
      <c r="L393">
        <f t="shared" si="6"/>
        <v>1</v>
      </c>
    </row>
    <row r="394" spans="1:12" x14ac:dyDescent="0.25">
      <c r="A394" s="60">
        <v>450607</v>
      </c>
      <c r="B394" t="s">
        <v>260</v>
      </c>
      <c r="C394">
        <v>1</v>
      </c>
      <c r="D394">
        <v>0</v>
      </c>
      <c r="E394" s="23">
        <v>5</v>
      </c>
      <c r="F394" s="22">
        <v>2.125</v>
      </c>
      <c r="G394" s="40">
        <v>3684</v>
      </c>
      <c r="H394" s="40">
        <v>8609.7800000000007</v>
      </c>
      <c r="I394" s="40">
        <v>4304.8900000000003</v>
      </c>
      <c r="J394" s="23">
        <v>86793</v>
      </c>
      <c r="K394" s="23">
        <v>0</v>
      </c>
      <c r="L394">
        <f t="shared" si="6"/>
        <v>1</v>
      </c>
    </row>
    <row r="395" spans="1:12" x14ac:dyDescent="0.25">
      <c r="A395" s="60">
        <v>450704</v>
      </c>
      <c r="B395" t="s">
        <v>247</v>
      </c>
      <c r="C395">
        <v>1</v>
      </c>
      <c r="D395">
        <v>0</v>
      </c>
      <c r="E395" s="23">
        <v>5</v>
      </c>
      <c r="F395" s="22">
        <v>2.2989999999999999</v>
      </c>
      <c r="G395" s="40">
        <v>3876</v>
      </c>
      <c r="H395" s="40">
        <v>9551.68</v>
      </c>
      <c r="I395" s="40">
        <v>4775.84</v>
      </c>
      <c r="J395" s="23">
        <v>151148</v>
      </c>
      <c r="K395" s="23">
        <v>0</v>
      </c>
      <c r="L395">
        <f t="shared" si="6"/>
        <v>1</v>
      </c>
    </row>
    <row r="396" spans="1:12" x14ac:dyDescent="0.25">
      <c r="A396" s="60">
        <v>450801</v>
      </c>
      <c r="B396" t="s">
        <v>294</v>
      </c>
      <c r="C396">
        <v>1</v>
      </c>
      <c r="D396">
        <v>0</v>
      </c>
      <c r="E396" s="23">
        <v>4</v>
      </c>
      <c r="F396" s="22">
        <v>2.9950000000000001</v>
      </c>
      <c r="G396" s="40">
        <v>3996</v>
      </c>
      <c r="H396" s="40">
        <v>11603.61</v>
      </c>
      <c r="I396" s="40">
        <v>5801.8</v>
      </c>
      <c r="J396" s="23">
        <v>266457</v>
      </c>
      <c r="K396" s="23">
        <v>0</v>
      </c>
      <c r="L396">
        <f t="shared" si="6"/>
        <v>1</v>
      </c>
    </row>
    <row r="397" spans="1:12" x14ac:dyDescent="0.25">
      <c r="A397" s="60">
        <v>451001</v>
      </c>
      <c r="B397" t="s">
        <v>281</v>
      </c>
      <c r="C397">
        <v>1</v>
      </c>
      <c r="D397">
        <v>0</v>
      </c>
      <c r="E397" s="23">
        <v>5</v>
      </c>
      <c r="F397" s="22">
        <v>2.4449999999999998</v>
      </c>
      <c r="G397" s="40">
        <v>3804</v>
      </c>
      <c r="H397" s="40">
        <v>9564.49</v>
      </c>
      <c r="I397" s="40">
        <v>4782.24</v>
      </c>
      <c r="J397" s="23">
        <v>95018</v>
      </c>
      <c r="K397" s="23">
        <v>0</v>
      </c>
      <c r="L397">
        <f t="shared" si="6"/>
        <v>1</v>
      </c>
    </row>
    <row r="398" spans="1:12" x14ac:dyDescent="0.25">
      <c r="A398" s="60">
        <v>460102</v>
      </c>
      <c r="B398" t="s">
        <v>110</v>
      </c>
      <c r="C398">
        <v>1</v>
      </c>
      <c r="D398">
        <v>0</v>
      </c>
      <c r="E398" s="23">
        <v>4</v>
      </c>
      <c r="F398" s="22">
        <v>3.7570000000000001</v>
      </c>
      <c r="G398" s="40">
        <v>4000</v>
      </c>
      <c r="H398" s="40">
        <v>12476.85</v>
      </c>
      <c r="I398" s="40">
        <v>6238.42</v>
      </c>
      <c r="J398" s="23">
        <v>129009</v>
      </c>
      <c r="K398" s="23">
        <v>0</v>
      </c>
      <c r="L398">
        <f t="shared" si="6"/>
        <v>1</v>
      </c>
    </row>
    <row r="399" spans="1:12" x14ac:dyDescent="0.25">
      <c r="A399" s="60">
        <v>460500</v>
      </c>
      <c r="B399" t="s">
        <v>211</v>
      </c>
      <c r="C399">
        <v>1</v>
      </c>
      <c r="D399">
        <v>0</v>
      </c>
      <c r="E399" s="23">
        <v>3</v>
      </c>
      <c r="F399" s="22">
        <v>2.69</v>
      </c>
      <c r="G399" s="40">
        <v>4000</v>
      </c>
      <c r="H399" s="40">
        <v>10117.44</v>
      </c>
      <c r="I399" s="40">
        <v>5058.72</v>
      </c>
      <c r="J399" s="23">
        <v>657280</v>
      </c>
      <c r="K399" s="23">
        <v>0</v>
      </c>
      <c r="L399">
        <f t="shared" si="6"/>
        <v>1</v>
      </c>
    </row>
    <row r="400" spans="1:12" x14ac:dyDescent="0.25">
      <c r="A400" s="60">
        <v>460701</v>
      </c>
      <c r="B400" t="s">
        <v>235</v>
      </c>
      <c r="C400">
        <v>1</v>
      </c>
      <c r="D400">
        <v>0</v>
      </c>
      <c r="E400" s="23">
        <v>4</v>
      </c>
      <c r="F400" s="22">
        <v>4.28</v>
      </c>
      <c r="G400" s="40">
        <v>4000</v>
      </c>
      <c r="H400" s="40">
        <v>11870.33</v>
      </c>
      <c r="I400" s="40">
        <v>5935.16</v>
      </c>
      <c r="J400" s="23">
        <v>243526</v>
      </c>
      <c r="K400" s="23">
        <v>0</v>
      </c>
      <c r="L400">
        <f t="shared" si="6"/>
        <v>1</v>
      </c>
    </row>
    <row r="401" spans="1:12" x14ac:dyDescent="0.25">
      <c r="A401" s="60">
        <v>460801</v>
      </c>
      <c r="B401" t="s">
        <v>12</v>
      </c>
      <c r="C401">
        <v>1</v>
      </c>
      <c r="D401">
        <v>0</v>
      </c>
      <c r="E401" s="23">
        <v>5</v>
      </c>
      <c r="F401" s="22">
        <v>1.603</v>
      </c>
      <c r="G401" s="40">
        <v>3744</v>
      </c>
      <c r="H401" s="40">
        <v>7411.59</v>
      </c>
      <c r="I401" s="40">
        <v>3744</v>
      </c>
      <c r="J401" s="23">
        <v>372526</v>
      </c>
      <c r="K401" s="23">
        <v>0</v>
      </c>
      <c r="L401">
        <f t="shared" si="6"/>
        <v>1</v>
      </c>
    </row>
    <row r="402" spans="1:12" x14ac:dyDescent="0.25">
      <c r="A402" s="60">
        <v>460901</v>
      </c>
      <c r="B402" t="s">
        <v>295</v>
      </c>
      <c r="C402">
        <v>1</v>
      </c>
      <c r="D402">
        <v>0</v>
      </c>
      <c r="E402" s="23">
        <v>5</v>
      </c>
      <c r="F402" s="22">
        <v>2.0739999999999998</v>
      </c>
      <c r="G402" s="40">
        <v>4000</v>
      </c>
      <c r="H402" s="40">
        <v>8238.7900000000009</v>
      </c>
      <c r="I402" s="40">
        <v>4119.3900000000003</v>
      </c>
      <c r="J402" s="23">
        <v>338395</v>
      </c>
      <c r="K402" s="23">
        <v>0</v>
      </c>
      <c r="L402">
        <f t="shared" si="6"/>
        <v>1</v>
      </c>
    </row>
    <row r="403" spans="1:12" x14ac:dyDescent="0.25">
      <c r="A403" s="60">
        <v>461300</v>
      </c>
      <c r="B403" t="s">
        <v>331</v>
      </c>
      <c r="C403">
        <v>1</v>
      </c>
      <c r="D403">
        <v>0</v>
      </c>
      <c r="E403" s="23">
        <v>5</v>
      </c>
      <c r="F403" s="22">
        <v>1.653</v>
      </c>
      <c r="G403" s="40">
        <v>2784</v>
      </c>
      <c r="H403" s="40">
        <v>7784.61</v>
      </c>
      <c r="I403" s="40">
        <v>3892.3</v>
      </c>
      <c r="J403" s="23">
        <v>495891</v>
      </c>
      <c r="K403" s="23">
        <v>0</v>
      </c>
      <c r="L403">
        <f t="shared" si="6"/>
        <v>1</v>
      </c>
    </row>
    <row r="404" spans="1:12" x14ac:dyDescent="0.25">
      <c r="A404" s="60">
        <v>461801</v>
      </c>
      <c r="B404" t="s">
        <v>355</v>
      </c>
      <c r="C404">
        <v>1</v>
      </c>
      <c r="D404">
        <v>0</v>
      </c>
      <c r="E404" s="23">
        <v>4</v>
      </c>
      <c r="F404" s="22">
        <v>2.548</v>
      </c>
      <c r="G404" s="40">
        <v>3780</v>
      </c>
      <c r="H404" s="40">
        <v>10477.65</v>
      </c>
      <c r="I404" s="40">
        <v>5238.82</v>
      </c>
      <c r="J404" s="23">
        <v>204691</v>
      </c>
      <c r="K404" s="23">
        <v>0</v>
      </c>
      <c r="L404">
        <f t="shared" si="6"/>
        <v>1</v>
      </c>
    </row>
    <row r="405" spans="1:12" x14ac:dyDescent="0.25">
      <c r="A405" s="60">
        <v>461901</v>
      </c>
      <c r="B405" t="s">
        <v>376</v>
      </c>
      <c r="C405">
        <v>1</v>
      </c>
      <c r="D405">
        <v>0</v>
      </c>
      <c r="E405" s="23">
        <v>4</v>
      </c>
      <c r="F405" s="22">
        <v>2.8210000000000002</v>
      </c>
      <c r="G405" s="40">
        <v>4000</v>
      </c>
      <c r="H405" s="40">
        <v>9578.11</v>
      </c>
      <c r="I405" s="40">
        <v>4789.05</v>
      </c>
      <c r="J405" s="23">
        <v>155357</v>
      </c>
      <c r="K405" s="23">
        <v>0</v>
      </c>
      <c r="L405">
        <f t="shared" si="6"/>
        <v>1</v>
      </c>
    </row>
    <row r="406" spans="1:12" x14ac:dyDescent="0.25">
      <c r="A406" s="60">
        <v>462001</v>
      </c>
      <c r="B406" t="s">
        <v>343</v>
      </c>
      <c r="C406">
        <v>1</v>
      </c>
      <c r="D406">
        <v>0</v>
      </c>
      <c r="E406" s="23">
        <v>5</v>
      </c>
      <c r="F406" s="22">
        <v>1.4159999999999999</v>
      </c>
      <c r="G406" s="40">
        <v>3716</v>
      </c>
      <c r="H406" s="40">
        <v>7396.35</v>
      </c>
      <c r="I406" s="40">
        <v>3716</v>
      </c>
      <c r="J406" s="23">
        <v>224979</v>
      </c>
      <c r="K406" s="23">
        <v>0</v>
      </c>
      <c r="L406">
        <f t="shared" si="6"/>
        <v>1</v>
      </c>
    </row>
    <row r="407" spans="1:12" x14ac:dyDescent="0.25">
      <c r="A407" s="60">
        <v>470202</v>
      </c>
      <c r="B407" t="s">
        <v>28</v>
      </c>
      <c r="C407">
        <v>1</v>
      </c>
      <c r="D407">
        <v>0</v>
      </c>
      <c r="E407" s="23">
        <v>4</v>
      </c>
      <c r="F407" s="22">
        <v>2.7770000000000001</v>
      </c>
      <c r="G407" s="40">
        <v>3820</v>
      </c>
      <c r="H407" s="40">
        <v>9013.2099999999991</v>
      </c>
      <c r="I407" s="40">
        <v>4506.6000000000004</v>
      </c>
      <c r="J407" s="23">
        <v>0</v>
      </c>
      <c r="K407" s="23">
        <v>0</v>
      </c>
      <c r="L407">
        <f t="shared" si="6"/>
        <v>0</v>
      </c>
    </row>
    <row r="408" spans="1:12" x14ac:dyDescent="0.25">
      <c r="A408" s="60">
        <v>470501</v>
      </c>
      <c r="B408" t="s">
        <v>189</v>
      </c>
      <c r="C408">
        <v>1</v>
      </c>
      <c r="D408">
        <v>0</v>
      </c>
      <c r="E408" s="23">
        <v>4</v>
      </c>
      <c r="F408" s="22">
        <v>2.2639999999999998</v>
      </c>
      <c r="G408" s="40">
        <v>3852</v>
      </c>
      <c r="H408" s="40">
        <v>7855.25</v>
      </c>
      <c r="I408" s="40">
        <v>3927.62</v>
      </c>
      <c r="J408" s="23">
        <v>66750</v>
      </c>
      <c r="K408" s="23">
        <v>0</v>
      </c>
      <c r="L408">
        <f t="shared" si="6"/>
        <v>1</v>
      </c>
    </row>
    <row r="409" spans="1:12" x14ac:dyDescent="0.25">
      <c r="A409" s="60">
        <v>470801</v>
      </c>
      <c r="B409" t="s">
        <v>268</v>
      </c>
      <c r="C409">
        <v>1</v>
      </c>
      <c r="D409">
        <v>0</v>
      </c>
      <c r="E409" s="23">
        <v>4</v>
      </c>
      <c r="F409" s="22">
        <v>2.6269999999999998</v>
      </c>
      <c r="G409" s="40">
        <v>3888</v>
      </c>
      <c r="H409" s="40">
        <v>8549.7099999999991</v>
      </c>
      <c r="I409" s="40">
        <v>4274.8500000000004</v>
      </c>
      <c r="J409" s="23">
        <v>0</v>
      </c>
      <c r="K409" s="23">
        <v>0</v>
      </c>
      <c r="L409">
        <f t="shared" si="6"/>
        <v>0</v>
      </c>
    </row>
    <row r="410" spans="1:12" x14ac:dyDescent="0.25">
      <c r="A410" s="60">
        <v>470901</v>
      </c>
      <c r="B410" t="s">
        <v>382</v>
      </c>
      <c r="C410">
        <v>1</v>
      </c>
      <c r="D410">
        <v>0</v>
      </c>
      <c r="E410" s="23">
        <v>5</v>
      </c>
      <c r="F410" s="22">
        <v>2.4369999999999998</v>
      </c>
      <c r="G410" s="40">
        <v>3372</v>
      </c>
      <c r="H410" s="40">
        <v>9219.89</v>
      </c>
      <c r="I410" s="40">
        <v>4609.9399999999996</v>
      </c>
      <c r="J410" s="23">
        <v>65489</v>
      </c>
      <c r="K410" s="23">
        <v>0</v>
      </c>
      <c r="L410">
        <f t="shared" si="6"/>
        <v>1</v>
      </c>
    </row>
    <row r="411" spans="1:12" x14ac:dyDescent="0.25">
      <c r="A411" s="60">
        <v>471101</v>
      </c>
      <c r="B411" t="s">
        <v>298</v>
      </c>
      <c r="C411">
        <v>1</v>
      </c>
      <c r="D411">
        <v>0</v>
      </c>
      <c r="E411" s="23">
        <v>4</v>
      </c>
      <c r="F411" s="22">
        <v>2.0369999999999999</v>
      </c>
      <c r="G411" s="40">
        <v>3288</v>
      </c>
      <c r="H411" s="40">
        <v>7153.75</v>
      </c>
      <c r="I411" s="40">
        <v>3576.87</v>
      </c>
      <c r="J411" s="23">
        <v>59175</v>
      </c>
      <c r="K411" s="23">
        <v>0</v>
      </c>
      <c r="L411">
        <f t="shared" si="6"/>
        <v>1</v>
      </c>
    </row>
    <row r="412" spans="1:12" x14ac:dyDescent="0.25">
      <c r="A412" s="60">
        <v>471201</v>
      </c>
      <c r="B412" t="s">
        <v>303</v>
      </c>
      <c r="C412">
        <v>1</v>
      </c>
      <c r="D412">
        <v>0</v>
      </c>
      <c r="E412" s="23">
        <v>4</v>
      </c>
      <c r="F412" s="22">
        <v>3.1240000000000001</v>
      </c>
      <c r="G412" s="40">
        <v>3744</v>
      </c>
      <c r="H412" s="40">
        <v>10061.030000000001</v>
      </c>
      <c r="I412" s="40">
        <v>5030.51</v>
      </c>
      <c r="J412" s="23">
        <v>90166</v>
      </c>
      <c r="K412" s="23">
        <v>0</v>
      </c>
      <c r="L412">
        <f t="shared" si="6"/>
        <v>1</v>
      </c>
    </row>
    <row r="413" spans="1:12" x14ac:dyDescent="0.25">
      <c r="A413" s="60">
        <v>471400</v>
      </c>
      <c r="B413" t="s">
        <v>327</v>
      </c>
      <c r="C413">
        <v>1</v>
      </c>
      <c r="D413">
        <v>0</v>
      </c>
      <c r="E413" s="23">
        <v>5</v>
      </c>
      <c r="F413" s="22">
        <v>0.99299999999999999</v>
      </c>
      <c r="G413" s="40">
        <v>2868</v>
      </c>
      <c r="H413" s="40">
        <v>5182.32</v>
      </c>
      <c r="I413" s="40">
        <v>2868</v>
      </c>
      <c r="J413" s="23">
        <v>275283</v>
      </c>
      <c r="K413" s="23">
        <v>0</v>
      </c>
      <c r="L413">
        <f t="shared" si="6"/>
        <v>1</v>
      </c>
    </row>
    <row r="414" spans="1:12" x14ac:dyDescent="0.25">
      <c r="A414" s="60">
        <v>471601</v>
      </c>
      <c r="B414" t="s">
        <v>47</v>
      </c>
      <c r="C414">
        <v>1</v>
      </c>
      <c r="D414">
        <v>0</v>
      </c>
      <c r="E414" s="23">
        <v>4</v>
      </c>
      <c r="F414" s="22">
        <v>2.4550000000000001</v>
      </c>
      <c r="G414" s="40">
        <v>3668</v>
      </c>
      <c r="H414" s="40">
        <v>8878.94</v>
      </c>
      <c r="I414" s="40">
        <v>4439.47</v>
      </c>
      <c r="J414" s="23">
        <v>0</v>
      </c>
      <c r="K414" s="23">
        <v>0</v>
      </c>
      <c r="L414">
        <f t="shared" si="6"/>
        <v>0</v>
      </c>
    </row>
    <row r="415" spans="1:12" x14ac:dyDescent="0.25">
      <c r="A415" s="60">
        <v>471701</v>
      </c>
      <c r="B415" t="s">
        <v>162</v>
      </c>
      <c r="C415">
        <v>1</v>
      </c>
      <c r="D415">
        <v>0</v>
      </c>
      <c r="E415" s="23">
        <v>5</v>
      </c>
      <c r="F415" s="22">
        <v>0.79900000000000004</v>
      </c>
      <c r="G415" s="40">
        <v>2700</v>
      </c>
      <c r="H415" s="40">
        <v>3111.02</v>
      </c>
      <c r="I415" s="40">
        <v>2700</v>
      </c>
      <c r="J415" s="23">
        <v>0</v>
      </c>
      <c r="K415" s="23">
        <v>0</v>
      </c>
      <c r="L415">
        <f t="shared" si="6"/>
        <v>0</v>
      </c>
    </row>
    <row r="416" spans="1:12" x14ac:dyDescent="0.25">
      <c r="A416" s="60">
        <v>472001</v>
      </c>
      <c r="B416" t="s">
        <v>50</v>
      </c>
      <c r="C416">
        <v>1</v>
      </c>
      <c r="D416">
        <v>0</v>
      </c>
      <c r="E416" s="23">
        <v>4</v>
      </c>
      <c r="F416" s="22">
        <v>2.1850000000000001</v>
      </c>
      <c r="G416" s="40">
        <v>3036</v>
      </c>
      <c r="H416" s="40">
        <v>7281.35</v>
      </c>
      <c r="I416" s="40">
        <v>3640.67</v>
      </c>
      <c r="J416" s="23">
        <v>78810</v>
      </c>
      <c r="K416" s="23">
        <v>0</v>
      </c>
      <c r="L416">
        <f t="shared" si="6"/>
        <v>1</v>
      </c>
    </row>
    <row r="417" spans="1:12" x14ac:dyDescent="0.25">
      <c r="A417" s="60">
        <v>472202</v>
      </c>
      <c r="B417" t="s">
        <v>16</v>
      </c>
      <c r="C417">
        <v>1</v>
      </c>
      <c r="D417">
        <v>0</v>
      </c>
      <c r="E417" s="23">
        <v>5</v>
      </c>
      <c r="F417" s="22">
        <v>1.7669999999999999</v>
      </c>
      <c r="G417" s="40">
        <v>3208</v>
      </c>
      <c r="H417" s="40">
        <v>6238.74</v>
      </c>
      <c r="I417" s="40">
        <v>3208</v>
      </c>
      <c r="J417" s="23">
        <v>71973</v>
      </c>
      <c r="K417" s="23">
        <v>0</v>
      </c>
      <c r="L417">
        <f t="shared" si="6"/>
        <v>1</v>
      </c>
    </row>
    <row r="418" spans="1:12" x14ac:dyDescent="0.25">
      <c r="A418" s="60">
        <v>472506</v>
      </c>
      <c r="B418" t="s">
        <v>442</v>
      </c>
      <c r="C418">
        <v>1</v>
      </c>
      <c r="D418">
        <v>0</v>
      </c>
      <c r="E418" s="23">
        <v>5</v>
      </c>
      <c r="F418" s="22">
        <v>2.919</v>
      </c>
      <c r="G418" s="40">
        <v>3588</v>
      </c>
      <c r="H418" s="40">
        <v>10191.799999999999</v>
      </c>
      <c r="I418" s="40">
        <v>5095.8999999999996</v>
      </c>
      <c r="J418" s="23">
        <v>76781</v>
      </c>
      <c r="K418" s="23">
        <v>0</v>
      </c>
      <c r="L418">
        <f t="shared" si="6"/>
        <v>1</v>
      </c>
    </row>
    <row r="419" spans="1:12" x14ac:dyDescent="0.25">
      <c r="A419" s="60">
        <v>480101</v>
      </c>
      <c r="B419" t="s">
        <v>587</v>
      </c>
      <c r="C419">
        <v>1</v>
      </c>
      <c r="D419">
        <v>0</v>
      </c>
      <c r="E419" s="23">
        <v>6</v>
      </c>
      <c r="F419" s="22">
        <v>0.21299999999999999</v>
      </c>
      <c r="G419" s="40">
        <v>2700</v>
      </c>
      <c r="H419" s="40">
        <v>4021.5</v>
      </c>
      <c r="I419" s="40">
        <v>2700</v>
      </c>
      <c r="J419" s="23">
        <v>0</v>
      </c>
      <c r="K419" s="23">
        <v>0</v>
      </c>
      <c r="L419">
        <f t="shared" si="6"/>
        <v>0</v>
      </c>
    </row>
    <row r="420" spans="1:12" x14ac:dyDescent="0.25">
      <c r="A420" s="60">
        <v>480102</v>
      </c>
      <c r="B420" t="s">
        <v>588</v>
      </c>
      <c r="C420">
        <v>1</v>
      </c>
      <c r="D420">
        <v>0</v>
      </c>
      <c r="E420" s="23">
        <v>5</v>
      </c>
      <c r="F420" s="22">
        <v>0.432</v>
      </c>
      <c r="G420" s="40">
        <v>2700</v>
      </c>
      <c r="H420" s="40">
        <v>4474.25</v>
      </c>
      <c r="I420" s="40">
        <v>2700</v>
      </c>
      <c r="J420" s="23">
        <v>0</v>
      </c>
      <c r="K420" s="23">
        <v>0</v>
      </c>
      <c r="L420">
        <f t="shared" si="6"/>
        <v>0</v>
      </c>
    </row>
    <row r="421" spans="1:12" x14ac:dyDescent="0.25">
      <c r="A421" s="60">
        <v>480401</v>
      </c>
      <c r="B421" t="s">
        <v>589</v>
      </c>
      <c r="C421">
        <v>1</v>
      </c>
      <c r="D421">
        <v>0</v>
      </c>
      <c r="E421" s="23">
        <v>6</v>
      </c>
      <c r="F421" s="22">
        <v>0.184</v>
      </c>
      <c r="G421" s="40">
        <v>2700</v>
      </c>
      <c r="H421" s="40">
        <v>2257.88</v>
      </c>
      <c r="I421" s="40">
        <v>2700</v>
      </c>
      <c r="J421" s="23">
        <v>0</v>
      </c>
      <c r="K421" s="23">
        <v>0</v>
      </c>
      <c r="L421">
        <f t="shared" si="6"/>
        <v>0</v>
      </c>
    </row>
    <row r="422" spans="1:12" x14ac:dyDescent="0.25">
      <c r="A422" s="60">
        <v>480404</v>
      </c>
      <c r="B422" t="s">
        <v>590</v>
      </c>
      <c r="C422">
        <v>1</v>
      </c>
      <c r="D422">
        <v>0</v>
      </c>
      <c r="E422" s="23">
        <v>6</v>
      </c>
      <c r="F422" s="22">
        <v>3.2000000000000001E-2</v>
      </c>
      <c r="G422" s="40">
        <v>2700</v>
      </c>
      <c r="H422" s="40">
        <v>500</v>
      </c>
      <c r="I422" s="40">
        <v>2700</v>
      </c>
      <c r="J422" s="23">
        <v>0</v>
      </c>
      <c r="K422" s="23">
        <v>0</v>
      </c>
      <c r="L422">
        <f t="shared" si="6"/>
        <v>0</v>
      </c>
    </row>
    <row r="423" spans="1:12" x14ac:dyDescent="0.25">
      <c r="A423" s="60">
        <v>480503</v>
      </c>
      <c r="B423" t="s">
        <v>591</v>
      </c>
      <c r="C423">
        <v>1</v>
      </c>
      <c r="D423">
        <v>0</v>
      </c>
      <c r="E423" s="23">
        <v>6</v>
      </c>
      <c r="F423" s="22">
        <v>0.251</v>
      </c>
      <c r="G423" s="40">
        <v>2700</v>
      </c>
      <c r="H423" s="40">
        <v>4020.35</v>
      </c>
      <c r="I423" s="40">
        <v>2700</v>
      </c>
      <c r="J423" s="23">
        <v>0</v>
      </c>
      <c r="K423" s="23">
        <v>0</v>
      </c>
      <c r="L423">
        <f t="shared" si="6"/>
        <v>0</v>
      </c>
    </row>
    <row r="424" spans="1:12" x14ac:dyDescent="0.25">
      <c r="A424" s="60">
        <v>480601</v>
      </c>
      <c r="B424" t="s">
        <v>592</v>
      </c>
      <c r="C424">
        <v>1</v>
      </c>
      <c r="D424">
        <v>0</v>
      </c>
      <c r="E424" s="23">
        <v>6</v>
      </c>
      <c r="F424" s="22">
        <v>0.45300000000000001</v>
      </c>
      <c r="G424" s="40">
        <v>2700</v>
      </c>
      <c r="H424" s="40">
        <v>3899.4</v>
      </c>
      <c r="I424" s="40">
        <v>2700</v>
      </c>
      <c r="J424" s="23">
        <v>0</v>
      </c>
      <c r="K424" s="23">
        <v>0</v>
      </c>
      <c r="L424">
        <f t="shared" si="6"/>
        <v>0</v>
      </c>
    </row>
    <row r="425" spans="1:12" x14ac:dyDescent="0.25">
      <c r="A425" s="60">
        <v>490101</v>
      </c>
      <c r="B425" t="s">
        <v>128</v>
      </c>
      <c r="C425">
        <v>1</v>
      </c>
      <c r="D425">
        <v>0</v>
      </c>
      <c r="E425" s="23">
        <v>5</v>
      </c>
      <c r="F425" s="22">
        <v>1.5980000000000001</v>
      </c>
      <c r="G425" s="40">
        <v>2948</v>
      </c>
      <c r="H425" s="40">
        <v>5987.95</v>
      </c>
      <c r="I425" s="40">
        <v>2993.97</v>
      </c>
      <c r="J425" s="23">
        <v>75243</v>
      </c>
      <c r="K425" s="23">
        <v>0</v>
      </c>
      <c r="L425">
        <f t="shared" si="6"/>
        <v>1</v>
      </c>
    </row>
    <row r="426" spans="1:12" x14ac:dyDescent="0.25">
      <c r="A426" s="60">
        <v>490202</v>
      </c>
      <c r="B426" t="s">
        <v>137</v>
      </c>
      <c r="C426">
        <v>1</v>
      </c>
      <c r="D426">
        <v>0</v>
      </c>
      <c r="E426" s="23">
        <v>5</v>
      </c>
      <c r="F426" s="22">
        <v>0.89900000000000002</v>
      </c>
      <c r="G426" s="40">
        <v>2840</v>
      </c>
      <c r="H426" s="40">
        <v>5157.03</v>
      </c>
      <c r="I426" s="40">
        <v>2840</v>
      </c>
      <c r="J426" s="23">
        <v>0</v>
      </c>
      <c r="K426" s="23">
        <v>0</v>
      </c>
      <c r="L426">
        <f t="shared" si="6"/>
        <v>0</v>
      </c>
    </row>
    <row r="427" spans="1:12" x14ac:dyDescent="0.25">
      <c r="A427" s="60">
        <v>490301</v>
      </c>
      <c r="B427" t="s">
        <v>593</v>
      </c>
      <c r="C427">
        <v>1</v>
      </c>
      <c r="D427">
        <v>0</v>
      </c>
      <c r="E427" s="23">
        <v>5</v>
      </c>
      <c r="F427" s="22">
        <v>0.36399999999999999</v>
      </c>
      <c r="G427" s="40">
        <v>2700</v>
      </c>
      <c r="H427" s="40">
        <v>3897.48</v>
      </c>
      <c r="I427" s="40">
        <v>2700</v>
      </c>
      <c r="J427" s="23">
        <v>0</v>
      </c>
      <c r="K427" s="23">
        <v>0</v>
      </c>
      <c r="L427">
        <f t="shared" si="6"/>
        <v>0</v>
      </c>
    </row>
    <row r="428" spans="1:12" x14ac:dyDescent="0.25">
      <c r="A428" s="60">
        <v>490501</v>
      </c>
      <c r="B428" t="s">
        <v>251</v>
      </c>
      <c r="C428">
        <v>1</v>
      </c>
      <c r="D428">
        <v>0</v>
      </c>
      <c r="E428" s="23">
        <v>5</v>
      </c>
      <c r="F428" s="22">
        <v>2.0129999999999999</v>
      </c>
      <c r="G428" s="40">
        <v>3308</v>
      </c>
      <c r="H428" s="40">
        <v>8107.86</v>
      </c>
      <c r="I428" s="40">
        <v>4053.93</v>
      </c>
      <c r="J428" s="23">
        <v>136165</v>
      </c>
      <c r="K428" s="23">
        <v>0</v>
      </c>
      <c r="L428">
        <f t="shared" si="6"/>
        <v>1</v>
      </c>
    </row>
    <row r="429" spans="1:12" x14ac:dyDescent="0.25">
      <c r="A429" s="60">
        <v>490601</v>
      </c>
      <c r="B429" t="s">
        <v>267</v>
      </c>
      <c r="C429">
        <v>1</v>
      </c>
      <c r="D429">
        <v>0</v>
      </c>
      <c r="E429" s="23">
        <v>3</v>
      </c>
      <c r="F429" s="22">
        <v>2.359</v>
      </c>
      <c r="G429" s="40">
        <v>3608</v>
      </c>
      <c r="H429" s="40">
        <v>10189.27</v>
      </c>
      <c r="I429" s="40">
        <v>5094.63</v>
      </c>
      <c r="J429" s="23">
        <v>848851</v>
      </c>
      <c r="K429" s="23">
        <v>340000</v>
      </c>
      <c r="L429">
        <f t="shared" si="6"/>
        <v>1</v>
      </c>
    </row>
    <row r="430" spans="1:12" x14ac:dyDescent="0.25">
      <c r="A430" s="60">
        <v>490804</v>
      </c>
      <c r="B430" t="s">
        <v>594</v>
      </c>
      <c r="C430">
        <v>1</v>
      </c>
      <c r="D430">
        <v>0</v>
      </c>
      <c r="E430" s="23">
        <v>5</v>
      </c>
      <c r="F430" s="22">
        <v>0.48299999999999998</v>
      </c>
      <c r="G430" s="40">
        <v>2700</v>
      </c>
      <c r="H430" s="40">
        <v>4544.09</v>
      </c>
      <c r="I430" s="40">
        <v>2700</v>
      </c>
      <c r="J430" s="23">
        <v>0</v>
      </c>
      <c r="K430" s="23">
        <v>0</v>
      </c>
      <c r="L430">
        <f t="shared" si="6"/>
        <v>0</v>
      </c>
    </row>
    <row r="431" spans="1:12" x14ac:dyDescent="0.25">
      <c r="A431" s="60">
        <v>491200</v>
      </c>
      <c r="B431" t="s">
        <v>361</v>
      </c>
      <c r="C431">
        <v>1</v>
      </c>
      <c r="D431">
        <v>0</v>
      </c>
      <c r="E431" s="23">
        <v>3</v>
      </c>
      <c r="F431" s="22">
        <v>2.1120000000000001</v>
      </c>
      <c r="G431" s="40">
        <v>3008</v>
      </c>
      <c r="H431" s="40">
        <v>9110.5499999999993</v>
      </c>
      <c r="I431" s="40">
        <v>4555.2700000000004</v>
      </c>
      <c r="J431" s="23">
        <v>409198</v>
      </c>
      <c r="K431" s="23">
        <v>200000</v>
      </c>
      <c r="L431">
        <f t="shared" si="6"/>
        <v>1</v>
      </c>
    </row>
    <row r="432" spans="1:12" x14ac:dyDescent="0.25">
      <c r="A432" s="60">
        <v>491302</v>
      </c>
      <c r="B432" t="s">
        <v>595</v>
      </c>
      <c r="C432">
        <v>1</v>
      </c>
      <c r="D432">
        <v>0</v>
      </c>
      <c r="E432" s="23">
        <v>5</v>
      </c>
      <c r="F432" s="22">
        <v>0.436</v>
      </c>
      <c r="G432" s="40">
        <v>2980</v>
      </c>
      <c r="H432" s="40">
        <v>4578.62</v>
      </c>
      <c r="I432" s="40">
        <v>2980</v>
      </c>
      <c r="J432" s="23">
        <v>0</v>
      </c>
      <c r="K432" s="23">
        <v>0</v>
      </c>
      <c r="L432">
        <f t="shared" si="6"/>
        <v>0</v>
      </c>
    </row>
    <row r="433" spans="1:12" x14ac:dyDescent="0.25">
      <c r="A433" s="60">
        <v>491401</v>
      </c>
      <c r="B433" t="s">
        <v>250</v>
      </c>
      <c r="C433">
        <v>1</v>
      </c>
      <c r="D433">
        <v>0</v>
      </c>
      <c r="E433" s="23">
        <v>5</v>
      </c>
      <c r="F433" s="22">
        <v>1.2430000000000001</v>
      </c>
      <c r="G433" s="40">
        <v>3360</v>
      </c>
      <c r="H433" s="40">
        <v>6067.48</v>
      </c>
      <c r="I433" s="40">
        <v>3360</v>
      </c>
      <c r="J433" s="23">
        <v>87360</v>
      </c>
      <c r="K433" s="23">
        <v>0</v>
      </c>
      <c r="L433">
        <f t="shared" si="6"/>
        <v>1</v>
      </c>
    </row>
    <row r="434" spans="1:12" x14ac:dyDescent="0.25">
      <c r="A434" s="60">
        <v>491501</v>
      </c>
      <c r="B434" t="s">
        <v>596</v>
      </c>
      <c r="C434">
        <v>1</v>
      </c>
      <c r="D434">
        <v>0</v>
      </c>
      <c r="E434" s="23">
        <v>5</v>
      </c>
      <c r="F434" s="22">
        <v>0.39800000000000002</v>
      </c>
      <c r="G434" s="40">
        <v>2820</v>
      </c>
      <c r="H434" s="40">
        <v>4334.54</v>
      </c>
      <c r="I434" s="40">
        <v>2820</v>
      </c>
      <c r="J434" s="23">
        <v>0</v>
      </c>
      <c r="K434" s="23">
        <v>0</v>
      </c>
      <c r="L434">
        <f t="shared" si="6"/>
        <v>0</v>
      </c>
    </row>
    <row r="435" spans="1:12" x14ac:dyDescent="0.25">
      <c r="A435" s="60">
        <v>491700</v>
      </c>
      <c r="B435" t="s">
        <v>406</v>
      </c>
      <c r="C435">
        <v>1</v>
      </c>
      <c r="D435">
        <v>0</v>
      </c>
      <c r="E435" s="23">
        <v>3</v>
      </c>
      <c r="F435" s="22">
        <v>2.2530000000000001</v>
      </c>
      <c r="G435" s="40">
        <v>3240</v>
      </c>
      <c r="H435" s="40">
        <v>9547.74</v>
      </c>
      <c r="I435" s="40">
        <v>4773.87</v>
      </c>
      <c r="J435" s="23">
        <v>1814424</v>
      </c>
      <c r="K435" s="23">
        <v>0</v>
      </c>
      <c r="L435">
        <f t="shared" si="6"/>
        <v>1</v>
      </c>
    </row>
    <row r="436" spans="1:12" x14ac:dyDescent="0.25">
      <c r="A436" s="60">
        <v>500101</v>
      </c>
      <c r="B436" t="s">
        <v>597</v>
      </c>
      <c r="C436">
        <v>1</v>
      </c>
      <c r="D436">
        <v>0</v>
      </c>
      <c r="E436" s="23">
        <v>6</v>
      </c>
      <c r="F436" s="22">
        <v>0.159</v>
      </c>
      <c r="G436" s="40">
        <v>2700</v>
      </c>
      <c r="H436" s="40">
        <v>3048.25</v>
      </c>
      <c r="I436" s="40">
        <v>2700</v>
      </c>
      <c r="J436" s="23">
        <v>500070</v>
      </c>
      <c r="K436" s="23">
        <v>0</v>
      </c>
      <c r="L436">
        <f t="shared" si="6"/>
        <v>1</v>
      </c>
    </row>
    <row r="437" spans="1:12" x14ac:dyDescent="0.25">
      <c r="A437" s="60">
        <v>500108</v>
      </c>
      <c r="B437" t="s">
        <v>598</v>
      </c>
      <c r="C437">
        <v>1</v>
      </c>
      <c r="D437">
        <v>0</v>
      </c>
      <c r="E437" s="23">
        <v>6</v>
      </c>
      <c r="F437" s="22">
        <v>0.36799999999999999</v>
      </c>
      <c r="G437" s="40">
        <v>2700</v>
      </c>
      <c r="H437" s="40">
        <v>4078.44</v>
      </c>
      <c r="I437" s="40">
        <v>2700</v>
      </c>
      <c r="J437" s="23">
        <v>113400</v>
      </c>
      <c r="K437" s="23">
        <v>0</v>
      </c>
      <c r="L437">
        <f t="shared" si="6"/>
        <v>1</v>
      </c>
    </row>
    <row r="438" spans="1:12" x14ac:dyDescent="0.25">
      <c r="A438" s="60">
        <v>500201</v>
      </c>
      <c r="B438" t="s">
        <v>239</v>
      </c>
      <c r="C438">
        <v>1</v>
      </c>
      <c r="D438">
        <v>0</v>
      </c>
      <c r="E438" s="23">
        <v>5</v>
      </c>
      <c r="F438" s="22">
        <v>1.403</v>
      </c>
      <c r="G438" s="40">
        <v>2700</v>
      </c>
      <c r="H438" s="40">
        <v>7811.44</v>
      </c>
      <c r="I438" s="40">
        <v>3905.72</v>
      </c>
      <c r="J438" s="23">
        <v>859969</v>
      </c>
      <c r="K438" s="23">
        <v>150000</v>
      </c>
      <c r="L438">
        <f t="shared" si="6"/>
        <v>1</v>
      </c>
    </row>
    <row r="439" spans="1:12" x14ac:dyDescent="0.25">
      <c r="A439" s="60">
        <v>500301</v>
      </c>
      <c r="B439" t="s">
        <v>599</v>
      </c>
      <c r="C439">
        <v>1</v>
      </c>
      <c r="D439">
        <v>0</v>
      </c>
      <c r="E439" s="23">
        <v>6</v>
      </c>
      <c r="F439" s="22">
        <v>0.17299999999999999</v>
      </c>
      <c r="G439" s="40">
        <v>2700</v>
      </c>
      <c r="H439" s="40">
        <v>2447.19</v>
      </c>
      <c r="I439" s="40">
        <v>2700</v>
      </c>
      <c r="J439" s="23">
        <v>489000</v>
      </c>
      <c r="K439" s="23">
        <v>300000</v>
      </c>
      <c r="L439">
        <f t="shared" si="6"/>
        <v>1</v>
      </c>
    </row>
    <row r="440" spans="1:12" x14ac:dyDescent="0.25">
      <c r="A440" s="60">
        <v>500304</v>
      </c>
      <c r="B440" t="s">
        <v>600</v>
      </c>
      <c r="C440">
        <v>1</v>
      </c>
      <c r="D440">
        <v>0</v>
      </c>
      <c r="E440" s="23">
        <v>5</v>
      </c>
      <c r="F440" s="22">
        <v>0.43</v>
      </c>
      <c r="G440" s="40">
        <v>2700</v>
      </c>
      <c r="H440" s="40">
        <v>3387.54</v>
      </c>
      <c r="I440" s="40">
        <v>2700</v>
      </c>
      <c r="J440" s="23">
        <v>253490</v>
      </c>
      <c r="K440" s="23">
        <v>100000</v>
      </c>
      <c r="L440">
        <f t="shared" si="6"/>
        <v>1</v>
      </c>
    </row>
    <row r="441" spans="1:12" x14ac:dyDescent="0.25">
      <c r="A441" s="60">
        <v>500308</v>
      </c>
      <c r="B441" t="s">
        <v>601</v>
      </c>
      <c r="C441">
        <v>1</v>
      </c>
      <c r="D441">
        <v>0</v>
      </c>
      <c r="E441" s="23">
        <v>6</v>
      </c>
      <c r="F441" s="22">
        <v>0.157</v>
      </c>
      <c r="G441" s="40">
        <v>2700</v>
      </c>
      <c r="H441" s="40">
        <v>2962.7</v>
      </c>
      <c r="I441" s="40">
        <v>2700</v>
      </c>
      <c r="J441" s="23">
        <v>77485</v>
      </c>
      <c r="K441" s="23">
        <v>0</v>
      </c>
      <c r="L441">
        <f t="shared" si="6"/>
        <v>1</v>
      </c>
    </row>
    <row r="442" spans="1:12" x14ac:dyDescent="0.25">
      <c r="A442" s="60">
        <v>500401</v>
      </c>
      <c r="B442" t="s">
        <v>602</v>
      </c>
      <c r="C442">
        <v>1</v>
      </c>
      <c r="D442">
        <v>0</v>
      </c>
      <c r="E442" s="23">
        <v>6</v>
      </c>
      <c r="F442" s="22">
        <v>0.40400000000000003</v>
      </c>
      <c r="G442" s="40">
        <v>2700</v>
      </c>
      <c r="H442" s="40">
        <v>3605.08</v>
      </c>
      <c r="I442" s="40">
        <v>2700</v>
      </c>
      <c r="J442" s="23">
        <v>456500</v>
      </c>
      <c r="K442" s="23">
        <v>200000</v>
      </c>
      <c r="L442">
        <f t="shared" si="6"/>
        <v>1</v>
      </c>
    </row>
    <row r="443" spans="1:12" x14ac:dyDescent="0.25">
      <c r="A443" s="60">
        <v>500402</v>
      </c>
      <c r="B443" t="s">
        <v>188</v>
      </c>
      <c r="C443">
        <v>1</v>
      </c>
      <c r="D443">
        <v>1</v>
      </c>
      <c r="E443" s="23">
        <v>3</v>
      </c>
      <c r="F443" s="22">
        <v>1.1080000000000001</v>
      </c>
      <c r="G443" s="40">
        <v>2700</v>
      </c>
      <c r="H443" s="40">
        <v>5461.99</v>
      </c>
      <c r="I443" s="40">
        <v>2730.99</v>
      </c>
      <c r="J443" s="23">
        <v>5416033</v>
      </c>
      <c r="K443" s="23">
        <v>0</v>
      </c>
      <c r="L443">
        <f t="shared" si="6"/>
        <v>1</v>
      </c>
    </row>
    <row r="444" spans="1:12" x14ac:dyDescent="0.25">
      <c r="A444" s="60">
        <v>510101</v>
      </c>
      <c r="B444" t="s">
        <v>132</v>
      </c>
      <c r="C444">
        <v>1</v>
      </c>
      <c r="D444">
        <v>0</v>
      </c>
      <c r="E444" s="23">
        <v>4</v>
      </c>
      <c r="F444" s="22">
        <v>5.3079999999999998</v>
      </c>
      <c r="G444" s="40">
        <v>4000</v>
      </c>
      <c r="H444" s="40">
        <v>11553.44</v>
      </c>
      <c r="I444" s="40">
        <v>5776.72</v>
      </c>
      <c r="J444" s="23">
        <v>157825</v>
      </c>
      <c r="K444" s="23">
        <v>0</v>
      </c>
      <c r="L444">
        <f t="shared" si="6"/>
        <v>1</v>
      </c>
    </row>
    <row r="445" spans="1:12" x14ac:dyDescent="0.25">
      <c r="A445" s="60">
        <v>510201</v>
      </c>
      <c r="B445" t="s">
        <v>147</v>
      </c>
      <c r="C445">
        <v>1</v>
      </c>
      <c r="D445">
        <v>0</v>
      </c>
      <c r="E445" s="23">
        <v>5</v>
      </c>
      <c r="F445" s="22">
        <v>2.2669999999999999</v>
      </c>
      <c r="G445" s="40">
        <v>3700</v>
      </c>
      <c r="H445" s="40">
        <v>8117.23</v>
      </c>
      <c r="I445" s="40">
        <v>4058.61</v>
      </c>
      <c r="J445" s="23">
        <v>244845</v>
      </c>
      <c r="K445" s="23">
        <v>0</v>
      </c>
      <c r="L445">
        <f t="shared" si="6"/>
        <v>1</v>
      </c>
    </row>
    <row r="446" spans="1:12" x14ac:dyDescent="0.25">
      <c r="A446" s="60">
        <v>510401</v>
      </c>
      <c r="B446" t="s">
        <v>159</v>
      </c>
      <c r="C446">
        <v>1</v>
      </c>
      <c r="D446">
        <v>0</v>
      </c>
      <c r="E446" s="23">
        <v>4</v>
      </c>
      <c r="F446" s="22">
        <v>2.0449999999999999</v>
      </c>
      <c r="G446" s="40">
        <v>4000</v>
      </c>
      <c r="H446" s="40">
        <v>5787.46</v>
      </c>
      <c r="I446" s="40">
        <v>4000</v>
      </c>
      <c r="J446" s="23">
        <v>103120</v>
      </c>
      <c r="K446" s="23">
        <v>0</v>
      </c>
      <c r="L446">
        <f t="shared" si="6"/>
        <v>1</v>
      </c>
    </row>
    <row r="447" spans="1:12" x14ac:dyDescent="0.25">
      <c r="A447" s="60">
        <v>510501</v>
      </c>
      <c r="B447" t="s">
        <v>20</v>
      </c>
      <c r="C447">
        <v>1</v>
      </c>
      <c r="D447">
        <v>0</v>
      </c>
      <c r="E447" s="23">
        <v>5</v>
      </c>
      <c r="F447" s="22">
        <v>1.1990000000000001</v>
      </c>
      <c r="G447" s="40">
        <v>2700</v>
      </c>
      <c r="H447" s="40">
        <v>3543.64</v>
      </c>
      <c r="I447" s="40">
        <v>2700</v>
      </c>
      <c r="J447" s="23">
        <v>54000</v>
      </c>
      <c r="K447" s="23">
        <v>0</v>
      </c>
      <c r="L447">
        <f t="shared" si="6"/>
        <v>1</v>
      </c>
    </row>
    <row r="448" spans="1:12" x14ac:dyDescent="0.25">
      <c r="A448" s="60">
        <v>511101</v>
      </c>
      <c r="B448" t="s">
        <v>222</v>
      </c>
      <c r="C448">
        <v>1</v>
      </c>
      <c r="D448">
        <v>0</v>
      </c>
      <c r="E448" s="23">
        <v>4</v>
      </c>
      <c r="F448" s="22">
        <v>4.1470000000000002</v>
      </c>
      <c r="G448" s="40">
        <v>4000</v>
      </c>
      <c r="H448" s="40">
        <v>11601.79</v>
      </c>
      <c r="I448" s="40">
        <v>5800.89</v>
      </c>
      <c r="J448" s="23">
        <v>331708</v>
      </c>
      <c r="K448" s="23">
        <v>0</v>
      </c>
      <c r="L448">
        <f t="shared" si="6"/>
        <v>1</v>
      </c>
    </row>
    <row r="449" spans="1:12" x14ac:dyDescent="0.25">
      <c r="A449" s="60">
        <v>511201</v>
      </c>
      <c r="B449" t="s">
        <v>232</v>
      </c>
      <c r="C449">
        <v>1</v>
      </c>
      <c r="D449">
        <v>0</v>
      </c>
      <c r="E449" s="23">
        <v>4</v>
      </c>
      <c r="F449" s="22">
        <v>2.0779999999999998</v>
      </c>
      <c r="G449" s="40">
        <v>4000</v>
      </c>
      <c r="H449" s="40">
        <v>6540.24</v>
      </c>
      <c r="I449" s="40">
        <v>4000</v>
      </c>
      <c r="J449" s="23">
        <v>72000</v>
      </c>
      <c r="K449" s="23">
        <v>0</v>
      </c>
      <c r="L449">
        <f t="shared" si="6"/>
        <v>1</v>
      </c>
    </row>
    <row r="450" spans="1:12" x14ac:dyDescent="0.25">
      <c r="A450" s="60">
        <v>511301</v>
      </c>
      <c r="B450" t="s">
        <v>242</v>
      </c>
      <c r="C450">
        <v>1</v>
      </c>
      <c r="D450">
        <v>0</v>
      </c>
      <c r="E450" s="23">
        <v>4</v>
      </c>
      <c r="F450" s="22">
        <v>4.1100000000000003</v>
      </c>
      <c r="G450" s="40">
        <v>4000</v>
      </c>
      <c r="H450" s="40">
        <v>11796.87</v>
      </c>
      <c r="I450" s="40">
        <v>5898.43</v>
      </c>
      <c r="J450" s="23">
        <v>103377</v>
      </c>
      <c r="K450" s="23">
        <v>0</v>
      </c>
      <c r="L450">
        <f t="shared" si="6"/>
        <v>1</v>
      </c>
    </row>
    <row r="451" spans="1:12" x14ac:dyDescent="0.25">
      <c r="A451" s="60">
        <v>511602</v>
      </c>
      <c r="B451" t="s">
        <v>272</v>
      </c>
      <c r="C451">
        <v>1</v>
      </c>
      <c r="D451">
        <v>0</v>
      </c>
      <c r="E451" s="23">
        <v>4</v>
      </c>
      <c r="F451" s="22">
        <v>3.1680000000000001</v>
      </c>
      <c r="G451" s="40">
        <v>4000</v>
      </c>
      <c r="H451" s="40">
        <v>10390.549999999999</v>
      </c>
      <c r="I451" s="40">
        <v>5195.2700000000004</v>
      </c>
      <c r="J451" s="23">
        <v>94222</v>
      </c>
      <c r="K451" s="23">
        <v>0</v>
      </c>
      <c r="L451">
        <f t="shared" ref="L451:L514" si="7">IF(J451-K451&gt;0,1,0)</f>
        <v>1</v>
      </c>
    </row>
    <row r="452" spans="1:12" x14ac:dyDescent="0.25">
      <c r="A452" s="60">
        <v>511901</v>
      </c>
      <c r="B452" t="s">
        <v>38</v>
      </c>
      <c r="C452">
        <v>1</v>
      </c>
      <c r="D452">
        <v>0</v>
      </c>
      <c r="E452" s="23">
        <v>5</v>
      </c>
      <c r="F452" s="22">
        <v>3.0259999999999998</v>
      </c>
      <c r="G452" s="40">
        <v>3844</v>
      </c>
      <c r="H452" s="40">
        <v>9875.9500000000007</v>
      </c>
      <c r="I452" s="40">
        <v>4937.97</v>
      </c>
      <c r="J452" s="23">
        <v>141019</v>
      </c>
      <c r="K452" s="23">
        <v>0</v>
      </c>
      <c r="L452">
        <f t="shared" si="7"/>
        <v>1</v>
      </c>
    </row>
    <row r="453" spans="1:12" x14ac:dyDescent="0.25">
      <c r="A453" s="60">
        <v>512001</v>
      </c>
      <c r="B453" t="s">
        <v>290</v>
      </c>
      <c r="C453">
        <v>1</v>
      </c>
      <c r="D453">
        <v>0</v>
      </c>
      <c r="E453" s="23">
        <v>4</v>
      </c>
      <c r="F453" s="22">
        <v>3.0670000000000002</v>
      </c>
      <c r="G453" s="40">
        <v>3392</v>
      </c>
      <c r="H453" s="40">
        <v>10218.030000000001</v>
      </c>
      <c r="I453" s="40">
        <v>5109.01</v>
      </c>
      <c r="J453" s="23">
        <v>207006</v>
      </c>
      <c r="K453" s="23">
        <v>0</v>
      </c>
      <c r="L453">
        <f t="shared" si="7"/>
        <v>1</v>
      </c>
    </row>
    <row r="454" spans="1:12" x14ac:dyDescent="0.25">
      <c r="A454" s="60">
        <v>512101</v>
      </c>
      <c r="B454" t="s">
        <v>304</v>
      </c>
      <c r="C454">
        <v>1</v>
      </c>
      <c r="D454">
        <v>0</v>
      </c>
      <c r="E454" s="23">
        <v>4</v>
      </c>
      <c r="F454" s="22">
        <v>2.371</v>
      </c>
      <c r="G454" s="40">
        <v>4000</v>
      </c>
      <c r="H454" s="40">
        <v>7352.37</v>
      </c>
      <c r="I454" s="40">
        <v>4000</v>
      </c>
      <c r="J454" s="23">
        <v>83628</v>
      </c>
      <c r="K454" s="23">
        <v>0</v>
      </c>
      <c r="L454">
        <f t="shared" si="7"/>
        <v>1</v>
      </c>
    </row>
    <row r="455" spans="1:12" x14ac:dyDescent="0.25">
      <c r="A455" s="60">
        <v>512201</v>
      </c>
      <c r="B455" t="s">
        <v>43</v>
      </c>
      <c r="C455">
        <v>1</v>
      </c>
      <c r="D455">
        <v>0</v>
      </c>
      <c r="E455" s="23">
        <v>4</v>
      </c>
      <c r="F455" s="22">
        <v>3.843</v>
      </c>
      <c r="G455" s="40">
        <v>4000</v>
      </c>
      <c r="H455" s="40">
        <v>10961.27</v>
      </c>
      <c r="I455" s="40">
        <v>5480.63</v>
      </c>
      <c r="J455" s="23">
        <v>311543</v>
      </c>
      <c r="K455" s="23">
        <v>0</v>
      </c>
      <c r="L455">
        <f t="shared" si="7"/>
        <v>1</v>
      </c>
    </row>
    <row r="456" spans="1:12" x14ac:dyDescent="0.25">
      <c r="A456" s="60">
        <v>512300</v>
      </c>
      <c r="B456" t="s">
        <v>324</v>
      </c>
      <c r="C456">
        <v>1</v>
      </c>
      <c r="D456">
        <v>0</v>
      </c>
      <c r="E456" s="23">
        <v>4</v>
      </c>
      <c r="F456" s="22">
        <v>2.8580000000000001</v>
      </c>
      <c r="G456" s="40">
        <v>4000</v>
      </c>
      <c r="H456" s="40">
        <v>9341.85</v>
      </c>
      <c r="I456" s="40">
        <v>4670.92</v>
      </c>
      <c r="J456" s="23">
        <v>232769</v>
      </c>
      <c r="K456" s="23">
        <v>0</v>
      </c>
      <c r="L456">
        <f t="shared" si="7"/>
        <v>1</v>
      </c>
    </row>
    <row r="457" spans="1:12" x14ac:dyDescent="0.25">
      <c r="A457" s="60">
        <v>512404</v>
      </c>
      <c r="B457" t="s">
        <v>243</v>
      </c>
      <c r="C457">
        <v>1</v>
      </c>
      <c r="D457">
        <v>0</v>
      </c>
      <c r="E457" s="23">
        <v>4</v>
      </c>
      <c r="F457" s="22">
        <v>3.722</v>
      </c>
      <c r="G457" s="40">
        <v>4000</v>
      </c>
      <c r="H457" s="40">
        <v>11196.93</v>
      </c>
      <c r="I457" s="40">
        <v>5598.46</v>
      </c>
      <c r="J457" s="23">
        <v>99852</v>
      </c>
      <c r="K457" s="23">
        <v>0</v>
      </c>
      <c r="L457">
        <f t="shared" si="7"/>
        <v>1</v>
      </c>
    </row>
    <row r="458" spans="1:12" x14ac:dyDescent="0.25">
      <c r="A458" s="60">
        <v>512501</v>
      </c>
      <c r="B458" t="s">
        <v>335</v>
      </c>
      <c r="C458">
        <v>1</v>
      </c>
      <c r="D458">
        <v>0</v>
      </c>
      <c r="E458" s="23">
        <v>4</v>
      </c>
      <c r="F458" s="22">
        <v>2.4009999999999998</v>
      </c>
      <c r="G458" s="40">
        <v>4000</v>
      </c>
      <c r="H458" s="40">
        <v>7631.98</v>
      </c>
      <c r="I458" s="40">
        <v>4000</v>
      </c>
      <c r="J458" s="23">
        <v>82911</v>
      </c>
      <c r="K458" s="23">
        <v>0</v>
      </c>
      <c r="L458">
        <f t="shared" si="7"/>
        <v>1</v>
      </c>
    </row>
    <row r="459" spans="1:12" x14ac:dyDescent="0.25">
      <c r="A459" s="60">
        <v>512902</v>
      </c>
      <c r="B459" t="s">
        <v>352</v>
      </c>
      <c r="C459">
        <v>1</v>
      </c>
      <c r="D459">
        <v>0</v>
      </c>
      <c r="E459" s="23">
        <v>5</v>
      </c>
      <c r="F459" s="22">
        <v>1.86</v>
      </c>
      <c r="G459" s="40">
        <v>3140</v>
      </c>
      <c r="H459" s="40">
        <v>6683.06</v>
      </c>
      <c r="I459" s="40">
        <v>3341.53</v>
      </c>
      <c r="J459" s="23">
        <v>175250</v>
      </c>
      <c r="K459" s="23">
        <v>0</v>
      </c>
      <c r="L459">
        <f t="shared" si="7"/>
        <v>1</v>
      </c>
    </row>
    <row r="460" spans="1:12" x14ac:dyDescent="0.25">
      <c r="A460" s="60">
        <v>513102</v>
      </c>
      <c r="B460" t="s">
        <v>190</v>
      </c>
      <c r="C460">
        <v>1</v>
      </c>
      <c r="D460">
        <v>0</v>
      </c>
      <c r="E460" s="23">
        <v>4</v>
      </c>
      <c r="F460" s="22">
        <v>4.33</v>
      </c>
      <c r="G460" s="40">
        <v>4000</v>
      </c>
      <c r="H460" s="40">
        <v>12085.2</v>
      </c>
      <c r="I460" s="40">
        <v>6042.6</v>
      </c>
      <c r="J460" s="23">
        <v>316780</v>
      </c>
      <c r="K460" s="23">
        <v>0</v>
      </c>
      <c r="L460">
        <f t="shared" si="7"/>
        <v>1</v>
      </c>
    </row>
    <row r="461" spans="1:12" x14ac:dyDescent="0.25">
      <c r="A461" s="60">
        <v>520101</v>
      </c>
      <c r="B461" t="s">
        <v>603</v>
      </c>
      <c r="C461">
        <v>1</v>
      </c>
      <c r="D461">
        <v>0</v>
      </c>
      <c r="E461" s="23">
        <v>6</v>
      </c>
      <c r="F461" s="22">
        <v>0.21199999999999999</v>
      </c>
      <c r="G461" s="40">
        <v>2700</v>
      </c>
      <c r="H461" s="40">
        <v>3943.06</v>
      </c>
      <c r="I461" s="40">
        <v>2700</v>
      </c>
      <c r="J461" s="23">
        <v>0</v>
      </c>
      <c r="K461" s="23">
        <v>0</v>
      </c>
      <c r="L461">
        <f t="shared" si="7"/>
        <v>0</v>
      </c>
    </row>
    <row r="462" spans="1:12" x14ac:dyDescent="0.25">
      <c r="A462" s="60">
        <v>520302</v>
      </c>
      <c r="B462" t="s">
        <v>604</v>
      </c>
      <c r="C462">
        <v>1</v>
      </c>
      <c r="D462">
        <v>0</v>
      </c>
      <c r="E462" s="23">
        <v>5</v>
      </c>
      <c r="F462" s="22">
        <v>0.22500000000000001</v>
      </c>
      <c r="G462" s="40">
        <v>2700</v>
      </c>
      <c r="H462" s="40">
        <v>3559.39</v>
      </c>
      <c r="I462" s="40">
        <v>2700</v>
      </c>
      <c r="J462" s="23">
        <v>0</v>
      </c>
      <c r="K462" s="23">
        <v>0</v>
      </c>
      <c r="L462">
        <f t="shared" si="7"/>
        <v>0</v>
      </c>
    </row>
    <row r="463" spans="1:12" x14ac:dyDescent="0.25">
      <c r="A463" s="60">
        <v>520401</v>
      </c>
      <c r="B463" t="s">
        <v>166</v>
      </c>
      <c r="C463">
        <v>1</v>
      </c>
      <c r="D463">
        <v>0</v>
      </c>
      <c r="E463" s="23">
        <v>5</v>
      </c>
      <c r="F463" s="22">
        <v>1.4790000000000001</v>
      </c>
      <c r="G463" s="40">
        <v>3592</v>
      </c>
      <c r="H463" s="40">
        <v>6592.9</v>
      </c>
      <c r="I463" s="40">
        <v>3592</v>
      </c>
      <c r="J463" s="23">
        <v>14447</v>
      </c>
      <c r="K463" s="23">
        <v>0</v>
      </c>
      <c r="L463">
        <f t="shared" si="7"/>
        <v>1</v>
      </c>
    </row>
    <row r="464" spans="1:12" x14ac:dyDescent="0.25">
      <c r="A464" s="60">
        <v>520601</v>
      </c>
      <c r="B464" t="s">
        <v>605</v>
      </c>
      <c r="C464">
        <v>1</v>
      </c>
      <c r="D464">
        <v>0</v>
      </c>
      <c r="E464" s="23">
        <v>5</v>
      </c>
      <c r="F464" s="22">
        <v>0.28000000000000003</v>
      </c>
      <c r="G464" s="40">
        <v>2700</v>
      </c>
      <c r="H464" s="40">
        <v>500</v>
      </c>
      <c r="I464" s="40">
        <v>2700</v>
      </c>
      <c r="J464" s="23">
        <v>0</v>
      </c>
      <c r="K464" s="23">
        <v>0</v>
      </c>
      <c r="L464">
        <f t="shared" si="7"/>
        <v>0</v>
      </c>
    </row>
    <row r="465" spans="1:12" x14ac:dyDescent="0.25">
      <c r="A465" s="60">
        <v>520701</v>
      </c>
      <c r="B465" t="s">
        <v>212</v>
      </c>
      <c r="C465">
        <v>1</v>
      </c>
      <c r="D465">
        <v>0</v>
      </c>
      <c r="E465" s="23">
        <v>5</v>
      </c>
      <c r="F465" s="22">
        <v>1.085</v>
      </c>
      <c r="G465" s="40">
        <v>2744</v>
      </c>
      <c r="H465" s="40">
        <v>4956.96</v>
      </c>
      <c r="I465" s="40">
        <v>2744</v>
      </c>
      <c r="J465" s="23">
        <v>0</v>
      </c>
      <c r="K465" s="23">
        <v>0</v>
      </c>
      <c r="L465">
        <f t="shared" si="7"/>
        <v>0</v>
      </c>
    </row>
    <row r="466" spans="1:12" x14ac:dyDescent="0.25">
      <c r="A466" s="60">
        <v>521200</v>
      </c>
      <c r="B466" t="s">
        <v>293</v>
      </c>
      <c r="C466">
        <v>1</v>
      </c>
      <c r="D466">
        <v>0</v>
      </c>
      <c r="E466" s="23">
        <v>5</v>
      </c>
      <c r="F466" s="22">
        <v>0.78800000000000003</v>
      </c>
      <c r="G466" s="40">
        <v>2820</v>
      </c>
      <c r="H466" s="40">
        <v>5477.87</v>
      </c>
      <c r="I466" s="40">
        <v>2820</v>
      </c>
      <c r="J466" s="23">
        <v>0</v>
      </c>
      <c r="K466" s="23">
        <v>0</v>
      </c>
      <c r="L466">
        <f t="shared" si="7"/>
        <v>0</v>
      </c>
    </row>
    <row r="467" spans="1:12" x14ac:dyDescent="0.25">
      <c r="A467" s="60">
        <v>521301</v>
      </c>
      <c r="B467" t="s">
        <v>606</v>
      </c>
      <c r="C467">
        <v>1</v>
      </c>
      <c r="D467">
        <v>0</v>
      </c>
      <c r="E467" s="23">
        <v>5</v>
      </c>
      <c r="F467" s="22">
        <v>0.623</v>
      </c>
      <c r="G467" s="40">
        <v>2772</v>
      </c>
      <c r="H467" s="40">
        <v>4675.28</v>
      </c>
      <c r="I467" s="40">
        <v>2772</v>
      </c>
      <c r="J467" s="23">
        <v>450569</v>
      </c>
      <c r="K467" s="23">
        <v>0</v>
      </c>
      <c r="L467">
        <f t="shared" si="7"/>
        <v>1</v>
      </c>
    </row>
    <row r="468" spans="1:12" x14ac:dyDescent="0.25">
      <c r="A468" s="60">
        <v>521401</v>
      </c>
      <c r="B468" t="s">
        <v>607</v>
      </c>
      <c r="C468">
        <v>1</v>
      </c>
      <c r="D468">
        <v>0</v>
      </c>
      <c r="E468" s="23">
        <v>5</v>
      </c>
      <c r="F468" s="22">
        <v>0.71799999999999997</v>
      </c>
      <c r="G468" s="40">
        <v>3308</v>
      </c>
      <c r="H468" s="40">
        <v>5319.66</v>
      </c>
      <c r="I468" s="40">
        <v>3308</v>
      </c>
      <c r="J468" s="23">
        <v>315192</v>
      </c>
      <c r="K468" s="23">
        <v>0</v>
      </c>
      <c r="L468">
        <f t="shared" si="7"/>
        <v>1</v>
      </c>
    </row>
    <row r="469" spans="1:12" x14ac:dyDescent="0.25">
      <c r="A469" s="60">
        <v>521701</v>
      </c>
      <c r="B469" t="s">
        <v>384</v>
      </c>
      <c r="C469">
        <v>1</v>
      </c>
      <c r="D469">
        <v>0</v>
      </c>
      <c r="E469" s="23">
        <v>5</v>
      </c>
      <c r="F469" s="22">
        <v>0.81599999999999995</v>
      </c>
      <c r="G469" s="40">
        <v>3484</v>
      </c>
      <c r="H469" s="40">
        <v>5487.8</v>
      </c>
      <c r="I469" s="40">
        <v>3484</v>
      </c>
      <c r="J469" s="23">
        <v>0</v>
      </c>
      <c r="K469" s="23">
        <v>0</v>
      </c>
      <c r="L469">
        <f t="shared" si="7"/>
        <v>0</v>
      </c>
    </row>
    <row r="470" spans="1:12" x14ac:dyDescent="0.25">
      <c r="A470" s="60">
        <v>521800</v>
      </c>
      <c r="B470" t="s">
        <v>608</v>
      </c>
      <c r="C470">
        <v>1</v>
      </c>
      <c r="D470">
        <v>0</v>
      </c>
      <c r="E470" s="23">
        <v>5</v>
      </c>
      <c r="F470" s="22">
        <v>0.25700000000000001</v>
      </c>
      <c r="G470" s="40">
        <v>2700</v>
      </c>
      <c r="H470" s="40">
        <v>2513.3200000000002</v>
      </c>
      <c r="I470" s="40">
        <v>2700</v>
      </c>
      <c r="J470" s="23">
        <v>345926</v>
      </c>
      <c r="K470" s="23">
        <v>0</v>
      </c>
      <c r="L470">
        <f t="shared" si="7"/>
        <v>1</v>
      </c>
    </row>
    <row r="471" spans="1:12" x14ac:dyDescent="0.25">
      <c r="A471" s="60">
        <v>522001</v>
      </c>
      <c r="B471" t="s">
        <v>609</v>
      </c>
      <c r="C471">
        <v>1</v>
      </c>
      <c r="D471">
        <v>0</v>
      </c>
      <c r="E471" s="23">
        <v>5</v>
      </c>
      <c r="F471" s="22">
        <v>0.71399999999999997</v>
      </c>
      <c r="G471" s="40">
        <v>2900</v>
      </c>
      <c r="H471" s="40">
        <v>4479.88</v>
      </c>
      <c r="I471" s="40">
        <v>2900</v>
      </c>
      <c r="J471" s="23">
        <v>58000</v>
      </c>
      <c r="K471" s="23">
        <v>0</v>
      </c>
      <c r="L471">
        <f t="shared" si="7"/>
        <v>1</v>
      </c>
    </row>
    <row r="472" spans="1:12" x14ac:dyDescent="0.25">
      <c r="A472" s="60">
        <v>522101</v>
      </c>
      <c r="B472" t="s">
        <v>418</v>
      </c>
      <c r="C472">
        <v>1</v>
      </c>
      <c r="D472">
        <v>0</v>
      </c>
      <c r="E472" s="23">
        <v>5</v>
      </c>
      <c r="F472" s="22">
        <v>0.92600000000000005</v>
      </c>
      <c r="G472" s="40">
        <v>2840</v>
      </c>
      <c r="H472" s="40">
        <v>5688.33</v>
      </c>
      <c r="I472" s="40">
        <v>2844.16</v>
      </c>
      <c r="J472" s="23">
        <v>0</v>
      </c>
      <c r="K472" s="23">
        <v>0</v>
      </c>
      <c r="L472">
        <f t="shared" si="7"/>
        <v>0</v>
      </c>
    </row>
    <row r="473" spans="1:12" x14ac:dyDescent="0.25">
      <c r="A473" s="60">
        <v>530101</v>
      </c>
      <c r="B473" t="s">
        <v>183</v>
      </c>
      <c r="C473">
        <v>1</v>
      </c>
      <c r="D473">
        <v>0</v>
      </c>
      <c r="E473" s="23">
        <v>5</v>
      </c>
      <c r="F473" s="22">
        <v>1.0569999999999999</v>
      </c>
      <c r="G473" s="40">
        <v>2820</v>
      </c>
      <c r="H473" s="40">
        <v>5487.35</v>
      </c>
      <c r="I473" s="40">
        <v>2820</v>
      </c>
      <c r="J473" s="23">
        <v>146640</v>
      </c>
      <c r="K473" s="23">
        <v>0</v>
      </c>
      <c r="L473">
        <f t="shared" si="7"/>
        <v>1</v>
      </c>
    </row>
    <row r="474" spans="1:12" x14ac:dyDescent="0.25">
      <c r="A474" s="60">
        <v>530202</v>
      </c>
      <c r="B474" t="s">
        <v>610</v>
      </c>
      <c r="C474">
        <v>1</v>
      </c>
      <c r="D474">
        <v>0</v>
      </c>
      <c r="E474" s="23">
        <v>5</v>
      </c>
      <c r="F474" s="22">
        <v>0.51400000000000001</v>
      </c>
      <c r="G474" s="40">
        <v>2864</v>
      </c>
      <c r="H474" s="40">
        <v>4544.59</v>
      </c>
      <c r="I474" s="40">
        <v>2864</v>
      </c>
      <c r="J474" s="23">
        <v>0</v>
      </c>
      <c r="K474" s="23">
        <v>0</v>
      </c>
      <c r="L474">
        <f t="shared" si="7"/>
        <v>0</v>
      </c>
    </row>
    <row r="475" spans="1:12" x14ac:dyDescent="0.25">
      <c r="A475" s="60">
        <v>530301</v>
      </c>
      <c r="B475" t="s">
        <v>611</v>
      </c>
      <c r="C475">
        <v>1</v>
      </c>
      <c r="D475">
        <v>0</v>
      </c>
      <c r="E475" s="23">
        <v>6</v>
      </c>
      <c r="F475" s="22">
        <v>0.20399999999999999</v>
      </c>
      <c r="G475" s="40">
        <v>2700</v>
      </c>
      <c r="H475" s="40">
        <v>3610.33</v>
      </c>
      <c r="I475" s="40">
        <v>2700</v>
      </c>
      <c r="J475" s="23">
        <v>0</v>
      </c>
      <c r="K475" s="23">
        <v>0</v>
      </c>
      <c r="L475">
        <f t="shared" si="7"/>
        <v>0</v>
      </c>
    </row>
    <row r="476" spans="1:12" x14ac:dyDescent="0.25">
      <c r="A476" s="60">
        <v>530501</v>
      </c>
      <c r="B476" t="s">
        <v>612</v>
      </c>
      <c r="C476">
        <v>1</v>
      </c>
      <c r="D476">
        <v>0</v>
      </c>
      <c r="E476" s="23">
        <v>5</v>
      </c>
      <c r="F476" s="22">
        <v>0.46300000000000002</v>
      </c>
      <c r="G476" s="40">
        <v>2700</v>
      </c>
      <c r="H476" s="40">
        <v>4126.09</v>
      </c>
      <c r="I476" s="40">
        <v>2700</v>
      </c>
      <c r="J476" s="23">
        <v>0</v>
      </c>
      <c r="K476" s="23">
        <v>0</v>
      </c>
      <c r="L476">
        <f t="shared" si="7"/>
        <v>0</v>
      </c>
    </row>
    <row r="477" spans="1:12" x14ac:dyDescent="0.25">
      <c r="A477" s="60">
        <v>530515</v>
      </c>
      <c r="B477" t="s">
        <v>613</v>
      </c>
      <c r="C477">
        <v>1</v>
      </c>
      <c r="D477">
        <v>0</v>
      </c>
      <c r="E477" s="23">
        <v>5</v>
      </c>
      <c r="F477" s="22">
        <v>0.77</v>
      </c>
      <c r="G477" s="40">
        <v>3092</v>
      </c>
      <c r="H477" s="40">
        <v>5419.55</v>
      </c>
      <c r="I477" s="40">
        <v>3092</v>
      </c>
      <c r="J477" s="23">
        <v>0</v>
      </c>
      <c r="K477" s="23">
        <v>0</v>
      </c>
      <c r="L477">
        <f t="shared" si="7"/>
        <v>0</v>
      </c>
    </row>
    <row r="478" spans="1:12" x14ac:dyDescent="0.25">
      <c r="A478" s="60">
        <v>530600</v>
      </c>
      <c r="B478" t="s">
        <v>381</v>
      </c>
      <c r="C478">
        <v>1</v>
      </c>
      <c r="D478">
        <v>0</v>
      </c>
      <c r="E478" s="23">
        <v>3</v>
      </c>
      <c r="F478" s="22">
        <v>3.9470000000000001</v>
      </c>
      <c r="G478" s="40">
        <v>3992</v>
      </c>
      <c r="H478" s="40">
        <v>11940.11</v>
      </c>
      <c r="I478" s="40">
        <v>5970.05</v>
      </c>
      <c r="J478" s="23">
        <v>4270951</v>
      </c>
      <c r="K478" s="23">
        <v>0</v>
      </c>
      <c r="L478">
        <f t="shared" si="7"/>
        <v>1</v>
      </c>
    </row>
    <row r="479" spans="1:12" x14ac:dyDescent="0.25">
      <c r="A479" s="60">
        <v>540801</v>
      </c>
      <c r="B479" t="s">
        <v>27</v>
      </c>
      <c r="C479">
        <v>1</v>
      </c>
      <c r="D479">
        <v>0</v>
      </c>
      <c r="E479" s="23">
        <v>5</v>
      </c>
      <c r="F479" s="22">
        <v>1.167</v>
      </c>
      <c r="G479" s="40">
        <v>2700</v>
      </c>
      <c r="H479" s="40">
        <v>3289.86</v>
      </c>
      <c r="I479" s="40">
        <v>2700</v>
      </c>
      <c r="J479" s="23">
        <v>22500</v>
      </c>
      <c r="K479" s="23">
        <v>0</v>
      </c>
      <c r="L479">
        <f t="shared" si="7"/>
        <v>1</v>
      </c>
    </row>
    <row r="480" spans="1:12" x14ac:dyDescent="0.25">
      <c r="A480" s="60">
        <v>540901</v>
      </c>
      <c r="B480" t="s">
        <v>257</v>
      </c>
      <c r="C480">
        <v>1</v>
      </c>
      <c r="D480">
        <v>0</v>
      </c>
      <c r="E480" s="23">
        <v>4</v>
      </c>
      <c r="F480" s="22">
        <v>2.4940000000000002</v>
      </c>
      <c r="G480" s="40">
        <v>3532</v>
      </c>
      <c r="H480" s="40">
        <v>7773.2</v>
      </c>
      <c r="I480" s="40">
        <v>3886.6</v>
      </c>
      <c r="J480" s="23">
        <v>24724</v>
      </c>
      <c r="K480" s="23">
        <v>0</v>
      </c>
      <c r="L480">
        <f t="shared" si="7"/>
        <v>1</v>
      </c>
    </row>
    <row r="481" spans="1:12" x14ac:dyDescent="0.25">
      <c r="A481" s="60">
        <v>541001</v>
      </c>
      <c r="B481" t="s">
        <v>296</v>
      </c>
      <c r="C481">
        <v>1</v>
      </c>
      <c r="D481">
        <v>0</v>
      </c>
      <c r="E481" s="23">
        <v>5</v>
      </c>
      <c r="F481" s="22">
        <v>2.5649999999999999</v>
      </c>
      <c r="G481" s="40">
        <v>3308</v>
      </c>
      <c r="H481" s="40">
        <v>7971.87</v>
      </c>
      <c r="I481" s="40">
        <v>3985.93</v>
      </c>
      <c r="J481" s="23">
        <v>243236</v>
      </c>
      <c r="K481" s="23">
        <v>0</v>
      </c>
      <c r="L481">
        <f t="shared" si="7"/>
        <v>1</v>
      </c>
    </row>
    <row r="482" spans="1:12" x14ac:dyDescent="0.25">
      <c r="A482" s="60">
        <v>541102</v>
      </c>
      <c r="B482" t="s">
        <v>19</v>
      </c>
      <c r="C482">
        <v>1</v>
      </c>
      <c r="D482">
        <v>0</v>
      </c>
      <c r="E482" s="23">
        <v>5</v>
      </c>
      <c r="F482" s="22">
        <v>2.2000000000000002</v>
      </c>
      <c r="G482" s="40">
        <v>3484</v>
      </c>
      <c r="H482" s="40">
        <v>7340.73</v>
      </c>
      <c r="I482" s="40">
        <v>3670.36</v>
      </c>
      <c r="J482" s="23">
        <v>416368</v>
      </c>
      <c r="K482" s="23">
        <v>0</v>
      </c>
      <c r="L482">
        <f t="shared" si="7"/>
        <v>1</v>
      </c>
    </row>
    <row r="483" spans="1:12" x14ac:dyDescent="0.25">
      <c r="A483" s="60">
        <v>541201</v>
      </c>
      <c r="B483" t="s">
        <v>383</v>
      </c>
      <c r="C483">
        <v>1</v>
      </c>
      <c r="D483">
        <v>0</v>
      </c>
      <c r="E483" s="23">
        <v>5</v>
      </c>
      <c r="F483" s="22">
        <v>1.9430000000000001</v>
      </c>
      <c r="G483" s="40">
        <v>3100</v>
      </c>
      <c r="H483" s="40">
        <v>6943.48</v>
      </c>
      <c r="I483" s="40">
        <v>3471.74</v>
      </c>
      <c r="J483" s="23">
        <v>372000</v>
      </c>
      <c r="K483" s="23">
        <v>0</v>
      </c>
      <c r="L483">
        <f t="shared" si="7"/>
        <v>1</v>
      </c>
    </row>
    <row r="484" spans="1:12" x14ac:dyDescent="0.25">
      <c r="A484" s="60">
        <v>541401</v>
      </c>
      <c r="B484" t="s">
        <v>53</v>
      </c>
      <c r="C484">
        <v>1</v>
      </c>
      <c r="D484">
        <v>0</v>
      </c>
      <c r="E484" s="23">
        <v>5</v>
      </c>
      <c r="F484" s="22">
        <v>2.8220000000000001</v>
      </c>
      <c r="G484" s="40">
        <v>3872</v>
      </c>
      <c r="H484" s="40">
        <v>8443.2000000000007</v>
      </c>
      <c r="I484" s="40">
        <v>4221.6000000000004</v>
      </c>
      <c r="J484" s="23">
        <v>41716</v>
      </c>
      <c r="K484" s="23">
        <v>0</v>
      </c>
      <c r="L484">
        <f t="shared" si="7"/>
        <v>1</v>
      </c>
    </row>
    <row r="485" spans="1:12" x14ac:dyDescent="0.25">
      <c r="A485" s="60">
        <v>550101</v>
      </c>
      <c r="B485" t="s">
        <v>45</v>
      </c>
      <c r="C485">
        <v>1</v>
      </c>
      <c r="D485">
        <v>0</v>
      </c>
      <c r="E485" s="23">
        <v>4</v>
      </c>
      <c r="F485" s="22">
        <v>2.7639999999999998</v>
      </c>
      <c r="G485" s="40">
        <v>3636</v>
      </c>
      <c r="H485" s="40">
        <v>9519.27</v>
      </c>
      <c r="I485" s="40">
        <v>4759.63</v>
      </c>
      <c r="J485" s="23">
        <v>520017</v>
      </c>
      <c r="K485" s="23">
        <v>0</v>
      </c>
      <c r="L485">
        <f t="shared" si="7"/>
        <v>1</v>
      </c>
    </row>
    <row r="486" spans="1:12" x14ac:dyDescent="0.25">
      <c r="A486" s="60">
        <v>550301</v>
      </c>
      <c r="B486" t="s">
        <v>423</v>
      </c>
      <c r="C486">
        <v>1</v>
      </c>
      <c r="D486">
        <v>0</v>
      </c>
      <c r="E486" s="23">
        <v>5</v>
      </c>
      <c r="F486" s="22">
        <v>1.7549999999999999</v>
      </c>
      <c r="G486" s="40">
        <v>3288</v>
      </c>
      <c r="H486" s="40">
        <v>6154.79</v>
      </c>
      <c r="I486" s="40">
        <v>3288</v>
      </c>
      <c r="J486" s="23">
        <v>655179</v>
      </c>
      <c r="K486" s="23">
        <v>485056</v>
      </c>
      <c r="L486">
        <f t="shared" si="7"/>
        <v>1</v>
      </c>
    </row>
    <row r="487" spans="1:12" x14ac:dyDescent="0.25">
      <c r="A487" s="60">
        <v>560501</v>
      </c>
      <c r="B487" t="s">
        <v>396</v>
      </c>
      <c r="C487">
        <v>1</v>
      </c>
      <c r="D487">
        <v>0</v>
      </c>
      <c r="E487" s="23">
        <v>4</v>
      </c>
      <c r="F487" s="22">
        <v>1.661</v>
      </c>
      <c r="G487" s="40">
        <v>3252</v>
      </c>
      <c r="H487" s="40">
        <v>6725.63</v>
      </c>
      <c r="I487" s="40">
        <v>3362.81</v>
      </c>
      <c r="J487" s="23">
        <v>264261</v>
      </c>
      <c r="K487" s="23">
        <v>0</v>
      </c>
      <c r="L487">
        <f t="shared" si="7"/>
        <v>1</v>
      </c>
    </row>
    <row r="488" spans="1:12" x14ac:dyDescent="0.25">
      <c r="A488" s="60">
        <v>560603</v>
      </c>
      <c r="B488" t="s">
        <v>366</v>
      </c>
      <c r="C488">
        <v>1</v>
      </c>
      <c r="D488">
        <v>0</v>
      </c>
      <c r="E488" s="23">
        <v>4</v>
      </c>
      <c r="F488" s="22">
        <v>1.589</v>
      </c>
      <c r="G488" s="40">
        <v>2924</v>
      </c>
      <c r="H488" s="40">
        <v>6023.12</v>
      </c>
      <c r="I488" s="40">
        <v>3011.56</v>
      </c>
      <c r="J488" s="23">
        <v>153536</v>
      </c>
      <c r="K488" s="23">
        <v>0</v>
      </c>
      <c r="L488">
        <f t="shared" si="7"/>
        <v>1</v>
      </c>
    </row>
    <row r="489" spans="1:12" x14ac:dyDescent="0.25">
      <c r="A489" s="60">
        <v>560701</v>
      </c>
      <c r="B489" t="s">
        <v>386</v>
      </c>
      <c r="C489">
        <v>1</v>
      </c>
      <c r="D489">
        <v>0</v>
      </c>
      <c r="E489" s="23">
        <v>5</v>
      </c>
      <c r="F489" s="22">
        <v>1.502</v>
      </c>
      <c r="G489" s="40">
        <v>3068</v>
      </c>
      <c r="H489" s="40">
        <v>7516.95</v>
      </c>
      <c r="I489" s="40">
        <v>3758.47</v>
      </c>
      <c r="J489" s="23">
        <v>13580</v>
      </c>
      <c r="K489" s="23">
        <v>0</v>
      </c>
      <c r="L489">
        <f t="shared" si="7"/>
        <v>1</v>
      </c>
    </row>
    <row r="490" spans="1:12" x14ac:dyDescent="0.25">
      <c r="A490" s="60">
        <v>561006</v>
      </c>
      <c r="B490" t="s">
        <v>419</v>
      </c>
      <c r="C490">
        <v>1</v>
      </c>
      <c r="D490">
        <v>0</v>
      </c>
      <c r="E490" s="23">
        <v>4</v>
      </c>
      <c r="F490" s="22">
        <v>1.8859999999999999</v>
      </c>
      <c r="G490" s="40">
        <v>3716</v>
      </c>
      <c r="H490" s="40">
        <v>9376.7800000000007</v>
      </c>
      <c r="I490" s="40">
        <v>4688.3900000000003</v>
      </c>
      <c r="J490" s="23">
        <v>222875</v>
      </c>
      <c r="K490" s="23">
        <v>0</v>
      </c>
      <c r="L490">
        <f t="shared" si="7"/>
        <v>1</v>
      </c>
    </row>
    <row r="491" spans="1:12" x14ac:dyDescent="0.25">
      <c r="A491" s="60">
        <v>570101</v>
      </c>
      <c r="B491" t="s">
        <v>101</v>
      </c>
      <c r="C491">
        <v>1</v>
      </c>
      <c r="D491">
        <v>0</v>
      </c>
      <c r="E491" s="23">
        <v>4</v>
      </c>
      <c r="F491" s="22">
        <v>3.72</v>
      </c>
      <c r="G491" s="40">
        <v>4000</v>
      </c>
      <c r="H491" s="40">
        <v>11667.14</v>
      </c>
      <c r="I491" s="40">
        <v>5833.57</v>
      </c>
      <c r="J491" s="23">
        <v>545784</v>
      </c>
      <c r="K491" s="23">
        <v>0</v>
      </c>
      <c r="L491">
        <f t="shared" si="7"/>
        <v>1</v>
      </c>
    </row>
    <row r="492" spans="1:12" x14ac:dyDescent="0.25">
      <c r="A492" s="60">
        <v>570201</v>
      </c>
      <c r="B492" t="s">
        <v>118</v>
      </c>
      <c r="C492">
        <v>1</v>
      </c>
      <c r="D492">
        <v>0</v>
      </c>
      <c r="E492" s="23">
        <v>4</v>
      </c>
      <c r="F492" s="22">
        <v>2.976</v>
      </c>
      <c r="G492" s="40">
        <v>4000</v>
      </c>
      <c r="H492" s="40">
        <v>9766</v>
      </c>
      <c r="I492" s="40">
        <v>4883</v>
      </c>
      <c r="J492" s="23">
        <v>95540</v>
      </c>
      <c r="K492" s="23">
        <v>0</v>
      </c>
      <c r="L492">
        <f t="shared" si="7"/>
        <v>1</v>
      </c>
    </row>
    <row r="493" spans="1:12" x14ac:dyDescent="0.25">
      <c r="A493" s="60">
        <v>570302</v>
      </c>
      <c r="B493" t="s">
        <v>122</v>
      </c>
      <c r="C493">
        <v>1</v>
      </c>
      <c r="D493">
        <v>0</v>
      </c>
      <c r="E493" s="23">
        <v>4</v>
      </c>
      <c r="F493" s="22">
        <v>2.9809999999999999</v>
      </c>
      <c r="G493" s="40">
        <v>3956</v>
      </c>
      <c r="H493" s="40">
        <v>10571.72</v>
      </c>
      <c r="I493" s="40">
        <v>5285.86</v>
      </c>
      <c r="J493" s="23">
        <v>1283076</v>
      </c>
      <c r="K493" s="23">
        <v>0</v>
      </c>
      <c r="L493">
        <f t="shared" si="7"/>
        <v>1</v>
      </c>
    </row>
    <row r="494" spans="1:12" x14ac:dyDescent="0.25">
      <c r="A494" s="60">
        <v>570401</v>
      </c>
      <c r="B494" t="s">
        <v>131</v>
      </c>
      <c r="C494">
        <v>1</v>
      </c>
      <c r="D494">
        <v>0</v>
      </c>
      <c r="E494" s="23">
        <v>4</v>
      </c>
      <c r="F494" s="22">
        <v>3.097</v>
      </c>
      <c r="G494" s="40">
        <v>3872</v>
      </c>
      <c r="H494" s="40">
        <v>10105.4</v>
      </c>
      <c r="I494" s="40">
        <v>5052.7</v>
      </c>
      <c r="J494" s="23">
        <v>92498</v>
      </c>
      <c r="K494" s="23">
        <v>0</v>
      </c>
      <c r="L494">
        <f t="shared" si="7"/>
        <v>1</v>
      </c>
    </row>
    <row r="495" spans="1:12" x14ac:dyDescent="0.25">
      <c r="A495" s="60">
        <v>570603</v>
      </c>
      <c r="B495" t="s">
        <v>8</v>
      </c>
      <c r="C495">
        <v>1</v>
      </c>
      <c r="D495">
        <v>0</v>
      </c>
      <c r="E495" s="23">
        <v>4</v>
      </c>
      <c r="F495" s="22">
        <v>3.1669999999999998</v>
      </c>
      <c r="G495" s="40">
        <v>4000</v>
      </c>
      <c r="H495" s="40">
        <v>10828.29</v>
      </c>
      <c r="I495" s="40">
        <v>5414.14</v>
      </c>
      <c r="J495" s="23">
        <v>308801</v>
      </c>
      <c r="K495" s="23">
        <v>0</v>
      </c>
      <c r="L495">
        <f t="shared" si="7"/>
        <v>1</v>
      </c>
    </row>
    <row r="496" spans="1:12" x14ac:dyDescent="0.25">
      <c r="A496" s="60">
        <v>571000</v>
      </c>
      <c r="B496" t="s">
        <v>167</v>
      </c>
      <c r="C496">
        <v>1</v>
      </c>
      <c r="D496">
        <v>0</v>
      </c>
      <c r="E496" s="23">
        <v>5</v>
      </c>
      <c r="F496" s="22">
        <v>1.1479999999999999</v>
      </c>
      <c r="G496" s="40">
        <v>2972</v>
      </c>
      <c r="H496" s="40">
        <v>5485.98</v>
      </c>
      <c r="I496" s="40">
        <v>2972</v>
      </c>
      <c r="J496" s="23">
        <v>195665</v>
      </c>
      <c r="K496" s="23">
        <v>0</v>
      </c>
      <c r="L496">
        <f t="shared" si="7"/>
        <v>1</v>
      </c>
    </row>
    <row r="497" spans="1:12" x14ac:dyDescent="0.25">
      <c r="A497" s="60">
        <v>571502</v>
      </c>
      <c r="B497" t="s">
        <v>9</v>
      </c>
      <c r="C497">
        <v>1</v>
      </c>
      <c r="D497">
        <v>0</v>
      </c>
      <c r="E497" s="23">
        <v>4</v>
      </c>
      <c r="F497" s="22">
        <v>3.9470000000000001</v>
      </c>
      <c r="G497" s="40">
        <v>4000</v>
      </c>
      <c r="H497" s="40">
        <v>11915.48</v>
      </c>
      <c r="I497" s="40">
        <v>5957.74</v>
      </c>
      <c r="J497" s="23">
        <v>111175</v>
      </c>
      <c r="K497" s="23">
        <v>0</v>
      </c>
      <c r="L497">
        <f t="shared" si="7"/>
        <v>1</v>
      </c>
    </row>
    <row r="498" spans="1:12" x14ac:dyDescent="0.25">
      <c r="A498" s="60">
        <v>571800</v>
      </c>
      <c r="B498" t="s">
        <v>252</v>
      </c>
      <c r="C498">
        <v>1</v>
      </c>
      <c r="D498">
        <v>0</v>
      </c>
      <c r="E498" s="23">
        <v>4</v>
      </c>
      <c r="F498" s="22">
        <v>3.1869999999999998</v>
      </c>
      <c r="G498" s="40">
        <v>4000</v>
      </c>
      <c r="H498" s="40">
        <v>10248.450000000001</v>
      </c>
      <c r="I498" s="40">
        <v>5124.22</v>
      </c>
      <c r="J498" s="23">
        <v>362561</v>
      </c>
      <c r="K498" s="23">
        <v>0</v>
      </c>
      <c r="L498">
        <f t="shared" si="7"/>
        <v>1</v>
      </c>
    </row>
    <row r="499" spans="1:12" x14ac:dyDescent="0.25">
      <c r="A499" s="60">
        <v>571901</v>
      </c>
      <c r="B499" t="s">
        <v>115</v>
      </c>
      <c r="C499">
        <v>1</v>
      </c>
      <c r="D499">
        <v>0</v>
      </c>
      <c r="E499" s="23">
        <v>5</v>
      </c>
      <c r="F499" s="22">
        <v>2.3610000000000002</v>
      </c>
      <c r="G499" s="40">
        <v>3820</v>
      </c>
      <c r="H499" s="40">
        <v>8633.2800000000007</v>
      </c>
      <c r="I499" s="40">
        <v>4316.6400000000003</v>
      </c>
      <c r="J499" s="23">
        <v>70696</v>
      </c>
      <c r="K499" s="23">
        <v>0</v>
      </c>
      <c r="L499">
        <f t="shared" si="7"/>
        <v>1</v>
      </c>
    </row>
    <row r="500" spans="1:12" x14ac:dyDescent="0.25">
      <c r="A500" s="60">
        <v>572301</v>
      </c>
      <c r="B500" t="s">
        <v>354</v>
      </c>
      <c r="C500">
        <v>1</v>
      </c>
      <c r="D500">
        <v>0</v>
      </c>
      <c r="E500" s="23">
        <v>4</v>
      </c>
      <c r="F500" s="22">
        <v>2.8149999999999999</v>
      </c>
      <c r="G500" s="40">
        <v>4000</v>
      </c>
      <c r="H500" s="40">
        <v>8892.86</v>
      </c>
      <c r="I500" s="40">
        <v>4446.43</v>
      </c>
      <c r="J500" s="23">
        <v>104296</v>
      </c>
      <c r="K500" s="23">
        <v>0</v>
      </c>
      <c r="L500">
        <f t="shared" si="7"/>
        <v>1</v>
      </c>
    </row>
    <row r="501" spans="1:12" x14ac:dyDescent="0.25">
      <c r="A501" s="60">
        <v>572702</v>
      </c>
      <c r="B501" t="s">
        <v>34</v>
      </c>
      <c r="C501">
        <v>1</v>
      </c>
      <c r="D501">
        <v>0</v>
      </c>
      <c r="E501" s="23">
        <v>4</v>
      </c>
      <c r="F501" s="22">
        <v>3.4940000000000002</v>
      </c>
      <c r="G501" s="40">
        <v>4000</v>
      </c>
      <c r="H501" s="40">
        <v>10963.54</v>
      </c>
      <c r="I501" s="40">
        <v>5481.77</v>
      </c>
      <c r="J501" s="23">
        <v>115966</v>
      </c>
      <c r="K501" s="23">
        <v>0</v>
      </c>
      <c r="L501">
        <f t="shared" si="7"/>
        <v>1</v>
      </c>
    </row>
    <row r="502" spans="1:12" x14ac:dyDescent="0.25">
      <c r="A502" s="60">
        <v>572901</v>
      </c>
      <c r="B502" t="s">
        <v>233</v>
      </c>
      <c r="C502">
        <v>1</v>
      </c>
      <c r="D502">
        <v>0</v>
      </c>
      <c r="E502" s="23">
        <v>5</v>
      </c>
      <c r="F502" s="22">
        <v>0.94799999999999995</v>
      </c>
      <c r="G502" s="40">
        <v>2700</v>
      </c>
      <c r="H502" s="40">
        <v>2826.08</v>
      </c>
      <c r="I502" s="40">
        <v>2700</v>
      </c>
      <c r="J502" s="23">
        <v>54000</v>
      </c>
      <c r="K502" s="23">
        <v>0</v>
      </c>
      <c r="L502">
        <f t="shared" si="7"/>
        <v>1</v>
      </c>
    </row>
    <row r="503" spans="1:12" x14ac:dyDescent="0.25">
      <c r="A503" s="60">
        <v>573002</v>
      </c>
      <c r="B503" t="s">
        <v>63</v>
      </c>
      <c r="C503">
        <v>1</v>
      </c>
      <c r="D503">
        <v>0</v>
      </c>
      <c r="E503" s="23">
        <v>4</v>
      </c>
      <c r="F503" s="22">
        <v>2.875</v>
      </c>
      <c r="G503" s="40">
        <v>4000</v>
      </c>
      <c r="H503" s="40">
        <v>9488.49</v>
      </c>
      <c r="I503" s="40">
        <v>4744.24</v>
      </c>
      <c r="J503" s="23">
        <v>252105</v>
      </c>
      <c r="K503" s="23">
        <v>0</v>
      </c>
      <c r="L503">
        <f t="shared" si="7"/>
        <v>1</v>
      </c>
    </row>
    <row r="504" spans="1:12" x14ac:dyDescent="0.25">
      <c r="A504" s="60">
        <v>580101</v>
      </c>
      <c r="B504" t="s">
        <v>614</v>
      </c>
      <c r="C504">
        <v>1</v>
      </c>
      <c r="D504">
        <v>0</v>
      </c>
      <c r="E504" s="23">
        <v>6</v>
      </c>
      <c r="F504" s="22">
        <v>0.14799999999999999</v>
      </c>
      <c r="G504" s="40">
        <v>2700</v>
      </c>
      <c r="H504" s="40">
        <v>2861.5</v>
      </c>
      <c r="I504" s="40">
        <v>2700</v>
      </c>
      <c r="J504" s="23">
        <v>0</v>
      </c>
      <c r="K504" s="23">
        <v>0</v>
      </c>
      <c r="L504">
        <f t="shared" si="7"/>
        <v>0</v>
      </c>
    </row>
    <row r="505" spans="1:12" x14ac:dyDescent="0.25">
      <c r="A505" s="60">
        <v>580102</v>
      </c>
      <c r="B505" t="s">
        <v>615</v>
      </c>
      <c r="C505">
        <v>1</v>
      </c>
      <c r="D505">
        <v>0</v>
      </c>
      <c r="E505" s="23">
        <v>5</v>
      </c>
      <c r="F505" s="22">
        <v>0.63600000000000001</v>
      </c>
      <c r="G505" s="40">
        <v>2700</v>
      </c>
      <c r="H505" s="40">
        <v>5728.29</v>
      </c>
      <c r="I505" s="40">
        <v>2864.14</v>
      </c>
      <c r="J505" s="23">
        <v>0</v>
      </c>
      <c r="K505" s="23">
        <v>0</v>
      </c>
      <c r="L505">
        <f t="shared" si="7"/>
        <v>0</v>
      </c>
    </row>
    <row r="506" spans="1:12" x14ac:dyDescent="0.25">
      <c r="A506" s="60">
        <v>580103</v>
      </c>
      <c r="B506" t="s">
        <v>616</v>
      </c>
      <c r="C506">
        <v>1</v>
      </c>
      <c r="D506">
        <v>0</v>
      </c>
      <c r="E506" s="23">
        <v>5</v>
      </c>
      <c r="F506" s="22">
        <v>0.65</v>
      </c>
      <c r="G506" s="40">
        <v>2712</v>
      </c>
      <c r="H506" s="40">
        <v>6526.92</v>
      </c>
      <c r="I506" s="40">
        <v>3263.46</v>
      </c>
      <c r="J506" s="23">
        <v>0</v>
      </c>
      <c r="K506" s="23">
        <v>0</v>
      </c>
      <c r="L506">
        <f t="shared" si="7"/>
        <v>0</v>
      </c>
    </row>
    <row r="507" spans="1:12" x14ac:dyDescent="0.25">
      <c r="A507" s="60">
        <v>580104</v>
      </c>
      <c r="B507" t="s">
        <v>617</v>
      </c>
      <c r="C507">
        <v>1</v>
      </c>
      <c r="D507">
        <v>0</v>
      </c>
      <c r="E507" s="23">
        <v>5</v>
      </c>
      <c r="F507" s="22">
        <v>0.67700000000000005</v>
      </c>
      <c r="G507" s="40">
        <v>2700</v>
      </c>
      <c r="H507" s="40">
        <v>6207.3</v>
      </c>
      <c r="I507" s="40">
        <v>3103.65</v>
      </c>
      <c r="J507" s="23">
        <v>0</v>
      </c>
      <c r="K507" s="23">
        <v>0</v>
      </c>
      <c r="L507">
        <f t="shared" si="7"/>
        <v>0</v>
      </c>
    </row>
    <row r="508" spans="1:12" x14ac:dyDescent="0.25">
      <c r="A508" s="60">
        <v>580105</v>
      </c>
      <c r="B508" t="s">
        <v>165</v>
      </c>
      <c r="C508">
        <v>1</v>
      </c>
      <c r="D508">
        <v>0</v>
      </c>
      <c r="E508" s="23">
        <v>3</v>
      </c>
      <c r="F508" s="22">
        <v>1.9279999999999999</v>
      </c>
      <c r="G508" s="40">
        <v>2700</v>
      </c>
      <c r="H508" s="40">
        <v>10599.31</v>
      </c>
      <c r="I508" s="40">
        <v>5299.65</v>
      </c>
      <c r="J508" s="23">
        <v>1317682</v>
      </c>
      <c r="K508" s="23">
        <v>0</v>
      </c>
      <c r="L508">
        <f t="shared" si="7"/>
        <v>1</v>
      </c>
    </row>
    <row r="509" spans="1:12" x14ac:dyDescent="0.25">
      <c r="A509" s="60">
        <v>580106</v>
      </c>
      <c r="B509" t="s">
        <v>111</v>
      </c>
      <c r="C509">
        <v>1</v>
      </c>
      <c r="D509">
        <v>0</v>
      </c>
      <c r="E509" s="23">
        <v>3</v>
      </c>
      <c r="F509" s="22">
        <v>1.397</v>
      </c>
      <c r="G509" s="40">
        <v>2700</v>
      </c>
      <c r="H509" s="40">
        <v>7556.29</v>
      </c>
      <c r="I509" s="40">
        <v>3778.14</v>
      </c>
      <c r="J509" s="23">
        <v>343402</v>
      </c>
      <c r="K509" s="23">
        <v>0</v>
      </c>
      <c r="L509">
        <f t="shared" si="7"/>
        <v>1</v>
      </c>
    </row>
    <row r="510" spans="1:12" x14ac:dyDescent="0.25">
      <c r="A510" s="60">
        <v>580107</v>
      </c>
      <c r="B510" t="s">
        <v>175</v>
      </c>
      <c r="C510">
        <v>1</v>
      </c>
      <c r="D510">
        <v>0</v>
      </c>
      <c r="E510" s="23">
        <v>5</v>
      </c>
      <c r="F510" s="22">
        <v>0.82</v>
      </c>
      <c r="G510" s="40">
        <v>2700</v>
      </c>
      <c r="H510" s="40">
        <v>6353.24</v>
      </c>
      <c r="I510" s="40">
        <v>3176.62</v>
      </c>
      <c r="J510" s="23">
        <v>472326</v>
      </c>
      <c r="K510" s="23">
        <v>0</v>
      </c>
      <c r="L510">
        <f t="shared" si="7"/>
        <v>1</v>
      </c>
    </row>
    <row r="511" spans="1:12" x14ac:dyDescent="0.25">
      <c r="A511" s="60">
        <v>580109</v>
      </c>
      <c r="B511" t="s">
        <v>443</v>
      </c>
      <c r="C511">
        <v>1</v>
      </c>
      <c r="D511">
        <v>0</v>
      </c>
      <c r="E511" s="23">
        <v>3</v>
      </c>
      <c r="F511" s="22">
        <v>5.6449999999999996</v>
      </c>
      <c r="G511" s="40">
        <v>4000</v>
      </c>
      <c r="H511" s="40">
        <v>15783.41</v>
      </c>
      <c r="I511" s="40">
        <v>7891.7</v>
      </c>
      <c r="J511" s="23">
        <v>422639</v>
      </c>
      <c r="K511" s="23">
        <v>0</v>
      </c>
      <c r="L511">
        <f t="shared" si="7"/>
        <v>1</v>
      </c>
    </row>
    <row r="512" spans="1:12" x14ac:dyDescent="0.25">
      <c r="A512" s="60">
        <v>580201</v>
      </c>
      <c r="B512" t="s">
        <v>618</v>
      </c>
      <c r="C512">
        <v>1</v>
      </c>
      <c r="D512">
        <v>0</v>
      </c>
      <c r="E512" s="23">
        <v>6</v>
      </c>
      <c r="F512" s="22">
        <v>7.3999999999999996E-2</v>
      </c>
      <c r="G512" s="40">
        <v>2700</v>
      </c>
      <c r="H512" s="40">
        <v>2194.84</v>
      </c>
      <c r="I512" s="40">
        <v>2700</v>
      </c>
      <c r="J512" s="23">
        <v>0</v>
      </c>
      <c r="K512" s="23">
        <v>0</v>
      </c>
      <c r="L512">
        <f t="shared" si="7"/>
        <v>0</v>
      </c>
    </row>
    <row r="513" spans="1:12" x14ac:dyDescent="0.25">
      <c r="A513" s="60">
        <v>580203</v>
      </c>
      <c r="B513" t="s">
        <v>619</v>
      </c>
      <c r="C513">
        <v>1</v>
      </c>
      <c r="D513">
        <v>0</v>
      </c>
      <c r="E513" s="23">
        <v>5</v>
      </c>
      <c r="F513" s="22">
        <v>0.53400000000000003</v>
      </c>
      <c r="G513" s="40">
        <v>2700</v>
      </c>
      <c r="H513" s="40">
        <v>6025.19</v>
      </c>
      <c r="I513" s="40">
        <v>3012.59</v>
      </c>
      <c r="J513" s="23">
        <v>234900</v>
      </c>
      <c r="K513" s="23">
        <v>0</v>
      </c>
      <c r="L513">
        <f t="shared" si="7"/>
        <v>1</v>
      </c>
    </row>
    <row r="514" spans="1:12" x14ac:dyDescent="0.25">
      <c r="A514" s="60">
        <v>580205</v>
      </c>
      <c r="B514" t="s">
        <v>620</v>
      </c>
      <c r="C514">
        <v>1</v>
      </c>
      <c r="D514">
        <v>0</v>
      </c>
      <c r="E514" s="23">
        <v>5</v>
      </c>
      <c r="F514" s="22">
        <v>0.41899999999999998</v>
      </c>
      <c r="G514" s="40">
        <v>2700</v>
      </c>
      <c r="H514" s="40">
        <v>5384.56</v>
      </c>
      <c r="I514" s="40">
        <v>2700</v>
      </c>
      <c r="J514" s="23">
        <v>599400</v>
      </c>
      <c r="K514" s="23">
        <v>0</v>
      </c>
      <c r="L514">
        <f t="shared" si="7"/>
        <v>1</v>
      </c>
    </row>
    <row r="515" spans="1:12" x14ac:dyDescent="0.25">
      <c r="A515" s="60">
        <v>580206</v>
      </c>
      <c r="B515" t="s">
        <v>621</v>
      </c>
      <c r="C515">
        <v>1</v>
      </c>
      <c r="D515">
        <v>0</v>
      </c>
      <c r="E515" s="23">
        <v>6</v>
      </c>
      <c r="F515" s="22">
        <v>7.6999999999999999E-2</v>
      </c>
      <c r="G515" s="40">
        <v>2700</v>
      </c>
      <c r="H515" s="40">
        <v>500</v>
      </c>
      <c r="I515" s="40">
        <v>2700</v>
      </c>
      <c r="J515" s="23">
        <v>75600</v>
      </c>
      <c r="K515" s="23">
        <v>0</v>
      </c>
      <c r="L515">
        <f t="shared" ref="L515:L578" si="8">IF(J515-K515&gt;0,1,0)</f>
        <v>1</v>
      </c>
    </row>
    <row r="516" spans="1:12" x14ac:dyDescent="0.25">
      <c r="A516" s="60">
        <v>580207</v>
      </c>
      <c r="B516" t="s">
        <v>622</v>
      </c>
      <c r="C516">
        <v>1</v>
      </c>
      <c r="D516">
        <v>0</v>
      </c>
      <c r="E516" s="23">
        <v>6</v>
      </c>
      <c r="F516" s="22">
        <v>0.13600000000000001</v>
      </c>
      <c r="G516" s="40">
        <v>2700</v>
      </c>
      <c r="H516" s="40">
        <v>4177.05</v>
      </c>
      <c r="I516" s="40">
        <v>2700</v>
      </c>
      <c r="J516" s="23">
        <v>0</v>
      </c>
      <c r="K516" s="23">
        <v>0</v>
      </c>
      <c r="L516">
        <f t="shared" si="8"/>
        <v>0</v>
      </c>
    </row>
    <row r="517" spans="1:12" x14ac:dyDescent="0.25">
      <c r="A517" s="60">
        <v>580208</v>
      </c>
      <c r="B517" t="s">
        <v>623</v>
      </c>
      <c r="C517">
        <v>1</v>
      </c>
      <c r="D517">
        <v>0</v>
      </c>
      <c r="E517" s="23">
        <v>6</v>
      </c>
      <c r="F517" s="22">
        <v>0.24099999999999999</v>
      </c>
      <c r="G517" s="40">
        <v>2700</v>
      </c>
      <c r="H517" s="40">
        <v>4834.8999999999996</v>
      </c>
      <c r="I517" s="40">
        <v>2700</v>
      </c>
      <c r="J517" s="23">
        <v>0</v>
      </c>
      <c r="K517" s="23">
        <v>0</v>
      </c>
      <c r="L517">
        <f t="shared" si="8"/>
        <v>0</v>
      </c>
    </row>
    <row r="518" spans="1:12" x14ac:dyDescent="0.25">
      <c r="A518" s="60">
        <v>580209</v>
      </c>
      <c r="B518" t="s">
        <v>624</v>
      </c>
      <c r="C518">
        <v>1</v>
      </c>
      <c r="D518">
        <v>0</v>
      </c>
      <c r="E518" s="23">
        <v>5</v>
      </c>
      <c r="F518" s="22">
        <v>0.67200000000000004</v>
      </c>
      <c r="G518" s="40">
        <v>2700</v>
      </c>
      <c r="H518" s="40">
        <v>6552.49</v>
      </c>
      <c r="I518" s="40">
        <v>3276.24</v>
      </c>
      <c r="J518" s="23">
        <v>197136</v>
      </c>
      <c r="K518" s="23">
        <v>0</v>
      </c>
      <c r="L518">
        <f t="shared" si="8"/>
        <v>1</v>
      </c>
    </row>
    <row r="519" spans="1:12" x14ac:dyDescent="0.25">
      <c r="A519" s="60">
        <v>580211</v>
      </c>
      <c r="B519" t="s">
        <v>625</v>
      </c>
      <c r="C519">
        <v>1</v>
      </c>
      <c r="D519">
        <v>0</v>
      </c>
      <c r="E519" s="23">
        <v>5</v>
      </c>
      <c r="F519" s="22">
        <v>0.66200000000000003</v>
      </c>
      <c r="G519" s="40">
        <v>2700</v>
      </c>
      <c r="H519" s="40">
        <v>6270.02</v>
      </c>
      <c r="I519" s="40">
        <v>3135.01</v>
      </c>
      <c r="J519" s="23">
        <v>4574501</v>
      </c>
      <c r="K519" s="23">
        <v>3290954</v>
      </c>
      <c r="L519">
        <f t="shared" si="8"/>
        <v>1</v>
      </c>
    </row>
    <row r="520" spans="1:12" x14ac:dyDescent="0.25">
      <c r="A520" s="60">
        <v>580212</v>
      </c>
      <c r="B520" t="s">
        <v>277</v>
      </c>
      <c r="C520">
        <v>1</v>
      </c>
      <c r="D520">
        <v>0</v>
      </c>
      <c r="E520" s="23">
        <v>5</v>
      </c>
      <c r="F520" s="22">
        <v>0.995</v>
      </c>
      <c r="G520" s="40">
        <v>2700</v>
      </c>
      <c r="H520" s="40">
        <v>7275.33</v>
      </c>
      <c r="I520" s="40">
        <v>3637.66</v>
      </c>
      <c r="J520" s="23">
        <v>998204</v>
      </c>
      <c r="K520" s="23">
        <v>0</v>
      </c>
      <c r="L520">
        <f t="shared" si="8"/>
        <v>1</v>
      </c>
    </row>
    <row r="521" spans="1:12" x14ac:dyDescent="0.25">
      <c r="A521" s="60">
        <v>580224</v>
      </c>
      <c r="B521" t="s">
        <v>336</v>
      </c>
      <c r="C521">
        <v>1</v>
      </c>
      <c r="D521">
        <v>0</v>
      </c>
      <c r="E521" s="23">
        <v>5</v>
      </c>
      <c r="F521" s="22">
        <v>0.98499999999999999</v>
      </c>
      <c r="G521" s="40">
        <v>2716</v>
      </c>
      <c r="H521" s="40">
        <v>6871</v>
      </c>
      <c r="I521" s="40">
        <v>3435.5</v>
      </c>
      <c r="J521" s="23">
        <v>646790</v>
      </c>
      <c r="K521" s="23">
        <v>0</v>
      </c>
      <c r="L521">
        <f t="shared" si="8"/>
        <v>1</v>
      </c>
    </row>
    <row r="522" spans="1:12" x14ac:dyDescent="0.25">
      <c r="A522" s="60">
        <v>580232</v>
      </c>
      <c r="B522" t="s">
        <v>437</v>
      </c>
      <c r="C522">
        <v>1</v>
      </c>
      <c r="D522">
        <v>0</v>
      </c>
      <c r="E522" s="23">
        <v>5</v>
      </c>
      <c r="F522" s="22">
        <v>1.929</v>
      </c>
      <c r="G522" s="40">
        <v>3652</v>
      </c>
      <c r="H522" s="40">
        <v>11529.79</v>
      </c>
      <c r="I522" s="40">
        <v>5764.89</v>
      </c>
      <c r="J522" s="23">
        <v>1486267</v>
      </c>
      <c r="K522" s="23">
        <v>0</v>
      </c>
      <c r="L522">
        <f t="shared" si="8"/>
        <v>1</v>
      </c>
    </row>
    <row r="523" spans="1:12" x14ac:dyDescent="0.25">
      <c r="A523" s="60">
        <v>580233</v>
      </c>
      <c r="B523" t="s">
        <v>626</v>
      </c>
      <c r="C523">
        <v>1</v>
      </c>
      <c r="D523">
        <v>0</v>
      </c>
      <c r="E523" s="23">
        <v>5</v>
      </c>
      <c r="F523" s="22">
        <v>0.64200000000000002</v>
      </c>
      <c r="G523" s="40">
        <v>2700</v>
      </c>
      <c r="H523" s="40">
        <v>6450.8</v>
      </c>
      <c r="I523" s="40">
        <v>3225.4</v>
      </c>
      <c r="J523" s="23">
        <v>129600</v>
      </c>
      <c r="K523" s="23">
        <v>0</v>
      </c>
      <c r="L523">
        <f t="shared" si="8"/>
        <v>1</v>
      </c>
    </row>
    <row r="524" spans="1:12" x14ac:dyDescent="0.25">
      <c r="A524" s="60">
        <v>580234</v>
      </c>
      <c r="B524" t="s">
        <v>627</v>
      </c>
      <c r="C524">
        <v>1</v>
      </c>
      <c r="D524">
        <v>0</v>
      </c>
      <c r="E524" s="23">
        <v>6</v>
      </c>
      <c r="F524" s="22">
        <v>0.20100000000000001</v>
      </c>
      <c r="G524" s="40">
        <v>2700</v>
      </c>
      <c r="H524" s="40">
        <v>4489.6499999999996</v>
      </c>
      <c r="I524" s="40">
        <v>2700</v>
      </c>
      <c r="J524" s="23">
        <v>30166</v>
      </c>
      <c r="K524" s="23">
        <v>0</v>
      </c>
      <c r="L524">
        <f t="shared" si="8"/>
        <v>1</v>
      </c>
    </row>
    <row r="525" spans="1:12" x14ac:dyDescent="0.25">
      <c r="A525" s="60">
        <v>580235</v>
      </c>
      <c r="B525" t="s">
        <v>394</v>
      </c>
      <c r="C525">
        <v>1</v>
      </c>
      <c r="D525">
        <v>0</v>
      </c>
      <c r="E525" s="23">
        <v>5</v>
      </c>
      <c r="F525" s="22">
        <v>1.198</v>
      </c>
      <c r="G525" s="40">
        <v>2700</v>
      </c>
      <c r="H525" s="40">
        <v>7139.56</v>
      </c>
      <c r="I525" s="40">
        <v>3569.78</v>
      </c>
      <c r="J525" s="23">
        <v>624380</v>
      </c>
      <c r="K525" s="23">
        <v>0</v>
      </c>
      <c r="L525">
        <f t="shared" si="8"/>
        <v>1</v>
      </c>
    </row>
    <row r="526" spans="1:12" x14ac:dyDescent="0.25">
      <c r="A526" s="60">
        <v>580301</v>
      </c>
      <c r="B526" t="s">
        <v>628</v>
      </c>
      <c r="C526">
        <v>1</v>
      </c>
      <c r="D526">
        <v>0</v>
      </c>
      <c r="E526" s="23">
        <v>6</v>
      </c>
      <c r="F526" s="22">
        <v>0.10199999999999999</v>
      </c>
      <c r="G526" s="40">
        <v>2700</v>
      </c>
      <c r="H526" s="40">
        <v>500</v>
      </c>
      <c r="I526" s="40">
        <v>2700</v>
      </c>
      <c r="J526" s="23">
        <v>54000</v>
      </c>
      <c r="K526" s="23">
        <v>0</v>
      </c>
      <c r="L526">
        <f t="shared" si="8"/>
        <v>1</v>
      </c>
    </row>
    <row r="527" spans="1:12" x14ac:dyDescent="0.25">
      <c r="A527" s="60">
        <v>580303</v>
      </c>
      <c r="B527" t="s">
        <v>629</v>
      </c>
      <c r="C527">
        <v>1</v>
      </c>
      <c r="D527">
        <v>0</v>
      </c>
      <c r="E527" s="23">
        <v>6</v>
      </c>
      <c r="F527" s="22">
        <v>6.0000000000000001E-3</v>
      </c>
      <c r="G527" s="40">
        <v>2700</v>
      </c>
      <c r="H527" s="40">
        <v>500</v>
      </c>
      <c r="I527" s="40">
        <v>2700</v>
      </c>
      <c r="J527" s="23">
        <v>32400</v>
      </c>
      <c r="K527" s="23">
        <v>0</v>
      </c>
      <c r="L527">
        <f t="shared" si="8"/>
        <v>1</v>
      </c>
    </row>
    <row r="528" spans="1:12" x14ac:dyDescent="0.25">
      <c r="A528" s="60">
        <v>580304</v>
      </c>
      <c r="B528" t="s">
        <v>630</v>
      </c>
      <c r="C528">
        <v>1</v>
      </c>
      <c r="D528">
        <v>0</v>
      </c>
      <c r="E528" s="23">
        <v>5</v>
      </c>
      <c r="F528" s="22">
        <v>0.122</v>
      </c>
      <c r="G528" s="40">
        <v>2700</v>
      </c>
      <c r="H528" s="40">
        <v>500</v>
      </c>
      <c r="I528" s="40">
        <v>2700</v>
      </c>
      <c r="J528" s="23">
        <v>62100</v>
      </c>
      <c r="K528" s="23">
        <v>0</v>
      </c>
      <c r="L528">
        <f t="shared" si="8"/>
        <v>1</v>
      </c>
    </row>
    <row r="529" spans="1:12" x14ac:dyDescent="0.25">
      <c r="A529" s="60">
        <v>580305</v>
      </c>
      <c r="B529" t="s">
        <v>631</v>
      </c>
      <c r="C529">
        <v>1</v>
      </c>
      <c r="D529">
        <v>0</v>
      </c>
      <c r="E529" s="23">
        <v>6</v>
      </c>
      <c r="F529" s="22">
        <v>3.7999999999999999E-2</v>
      </c>
      <c r="G529" s="40">
        <v>2700</v>
      </c>
      <c r="H529" s="40">
        <v>500</v>
      </c>
      <c r="I529" s="40">
        <v>2700</v>
      </c>
      <c r="J529" s="23">
        <v>0</v>
      </c>
      <c r="K529" s="23">
        <v>0</v>
      </c>
      <c r="L529">
        <f t="shared" si="8"/>
        <v>0</v>
      </c>
    </row>
    <row r="530" spans="1:12" x14ac:dyDescent="0.25">
      <c r="A530" s="60">
        <v>580306</v>
      </c>
      <c r="B530" t="s">
        <v>632</v>
      </c>
      <c r="C530">
        <v>1</v>
      </c>
      <c r="D530">
        <v>0</v>
      </c>
      <c r="E530" s="23">
        <v>6</v>
      </c>
      <c r="F530" s="22">
        <v>2.1999999999999999E-2</v>
      </c>
      <c r="G530" s="40">
        <v>2700</v>
      </c>
      <c r="H530" s="40">
        <v>500</v>
      </c>
      <c r="I530" s="40">
        <v>2700</v>
      </c>
      <c r="J530" s="23">
        <v>33750</v>
      </c>
      <c r="K530" s="23">
        <v>0</v>
      </c>
      <c r="L530">
        <f t="shared" si="8"/>
        <v>1</v>
      </c>
    </row>
    <row r="531" spans="1:12" x14ac:dyDescent="0.25">
      <c r="A531" s="60">
        <v>580401</v>
      </c>
      <c r="B531" t="s">
        <v>633</v>
      </c>
      <c r="C531">
        <v>1</v>
      </c>
      <c r="D531">
        <v>0</v>
      </c>
      <c r="E531" s="23">
        <v>5</v>
      </c>
      <c r="F531" s="22">
        <v>0.316</v>
      </c>
      <c r="G531" s="40">
        <v>2700</v>
      </c>
      <c r="H531" s="40">
        <v>4059.52</v>
      </c>
      <c r="I531" s="40">
        <v>2700</v>
      </c>
      <c r="J531" s="23">
        <v>0</v>
      </c>
      <c r="K531" s="23">
        <v>0</v>
      </c>
      <c r="L531">
        <f t="shared" si="8"/>
        <v>0</v>
      </c>
    </row>
    <row r="532" spans="1:12" x14ac:dyDescent="0.25">
      <c r="A532" s="60">
        <v>580402</v>
      </c>
      <c r="B532" t="s">
        <v>634</v>
      </c>
      <c r="C532">
        <v>1</v>
      </c>
      <c r="D532">
        <v>0</v>
      </c>
      <c r="E532" s="23">
        <v>6</v>
      </c>
      <c r="F532" s="22">
        <v>7.0000000000000001E-3</v>
      </c>
      <c r="G532" s="40">
        <v>2700</v>
      </c>
      <c r="H532" s="40">
        <v>500</v>
      </c>
      <c r="I532" s="40">
        <v>2700</v>
      </c>
      <c r="J532" s="23">
        <v>0</v>
      </c>
      <c r="K532" s="23">
        <v>0</v>
      </c>
      <c r="L532">
        <f t="shared" si="8"/>
        <v>0</v>
      </c>
    </row>
    <row r="533" spans="1:12" x14ac:dyDescent="0.25">
      <c r="A533" s="60">
        <v>580403</v>
      </c>
      <c r="B533" t="s">
        <v>635</v>
      </c>
      <c r="C533">
        <v>1</v>
      </c>
      <c r="D533">
        <v>0</v>
      </c>
      <c r="E533" s="23">
        <v>5</v>
      </c>
      <c r="F533" s="22">
        <v>0.61699999999999999</v>
      </c>
      <c r="G533" s="40">
        <v>2700</v>
      </c>
      <c r="H533" s="40">
        <v>3521.39</v>
      </c>
      <c r="I533" s="40">
        <v>2700</v>
      </c>
      <c r="J533" s="23">
        <v>335605</v>
      </c>
      <c r="K533" s="23">
        <v>0</v>
      </c>
      <c r="L533">
        <f t="shared" si="8"/>
        <v>1</v>
      </c>
    </row>
    <row r="534" spans="1:12" x14ac:dyDescent="0.25">
      <c r="A534" s="60">
        <v>580404</v>
      </c>
      <c r="B534" t="s">
        <v>636</v>
      </c>
      <c r="C534">
        <v>1</v>
      </c>
      <c r="D534">
        <v>0</v>
      </c>
      <c r="E534" s="23">
        <v>6</v>
      </c>
      <c r="F534" s="22">
        <v>0.114</v>
      </c>
      <c r="G534" s="40">
        <v>2700</v>
      </c>
      <c r="H534" s="40">
        <v>2064.4</v>
      </c>
      <c r="I534" s="40">
        <v>2700</v>
      </c>
      <c r="J534" s="23">
        <v>67372</v>
      </c>
      <c r="K534" s="23">
        <v>0</v>
      </c>
      <c r="L534">
        <f t="shared" si="8"/>
        <v>1</v>
      </c>
    </row>
    <row r="535" spans="1:12" x14ac:dyDescent="0.25">
      <c r="A535" s="60">
        <v>580405</v>
      </c>
      <c r="B535" t="s">
        <v>637</v>
      </c>
      <c r="C535">
        <v>1</v>
      </c>
      <c r="D535">
        <v>0</v>
      </c>
      <c r="E535" s="23">
        <v>6</v>
      </c>
      <c r="F535" s="22">
        <v>0.16300000000000001</v>
      </c>
      <c r="G535" s="40">
        <v>2700</v>
      </c>
      <c r="H535" s="40">
        <v>2393.08</v>
      </c>
      <c r="I535" s="40">
        <v>2700</v>
      </c>
      <c r="J535" s="23">
        <v>588745</v>
      </c>
      <c r="K535" s="23">
        <v>0</v>
      </c>
      <c r="L535">
        <f t="shared" si="8"/>
        <v>1</v>
      </c>
    </row>
    <row r="536" spans="1:12" x14ac:dyDescent="0.25">
      <c r="A536" s="60">
        <v>580406</v>
      </c>
      <c r="B536" t="s">
        <v>638</v>
      </c>
      <c r="C536">
        <v>1</v>
      </c>
      <c r="D536">
        <v>0</v>
      </c>
      <c r="E536" s="23">
        <v>6</v>
      </c>
      <c r="F536" s="22">
        <v>0.17599999999999999</v>
      </c>
      <c r="G536" s="40">
        <v>2700</v>
      </c>
      <c r="H536" s="40">
        <v>3127.2</v>
      </c>
      <c r="I536" s="40">
        <v>2700</v>
      </c>
      <c r="J536" s="23">
        <v>172800</v>
      </c>
      <c r="K536" s="23">
        <v>0</v>
      </c>
      <c r="L536">
        <f t="shared" si="8"/>
        <v>1</v>
      </c>
    </row>
    <row r="537" spans="1:12" x14ac:dyDescent="0.25">
      <c r="A537" s="60">
        <v>580410</v>
      </c>
      <c r="B537" t="s">
        <v>639</v>
      </c>
      <c r="C537">
        <v>1</v>
      </c>
      <c r="D537">
        <v>0</v>
      </c>
      <c r="E537" s="23">
        <v>6</v>
      </c>
      <c r="F537" s="22">
        <v>0.123</v>
      </c>
      <c r="G537" s="40">
        <v>2700</v>
      </c>
      <c r="H537" s="40">
        <v>3412.09</v>
      </c>
      <c r="I537" s="40">
        <v>2700</v>
      </c>
      <c r="J537" s="23">
        <v>378000</v>
      </c>
      <c r="K537" s="23">
        <v>0</v>
      </c>
      <c r="L537">
        <f t="shared" si="8"/>
        <v>1</v>
      </c>
    </row>
    <row r="538" spans="1:12" x14ac:dyDescent="0.25">
      <c r="A538" s="60">
        <v>580413</v>
      </c>
      <c r="B538" t="s">
        <v>640</v>
      </c>
      <c r="C538">
        <v>1</v>
      </c>
      <c r="D538">
        <v>0</v>
      </c>
      <c r="E538" s="23">
        <v>5</v>
      </c>
      <c r="F538" s="22">
        <v>0.84099999999999997</v>
      </c>
      <c r="G538" s="40">
        <v>2700</v>
      </c>
      <c r="H538" s="40">
        <v>5688.4</v>
      </c>
      <c r="I538" s="40">
        <v>2844.2</v>
      </c>
      <c r="J538" s="23">
        <v>280825</v>
      </c>
      <c r="K538" s="23">
        <v>0</v>
      </c>
      <c r="L538">
        <f t="shared" si="8"/>
        <v>1</v>
      </c>
    </row>
    <row r="539" spans="1:12" x14ac:dyDescent="0.25">
      <c r="A539" s="60">
        <v>580501</v>
      </c>
      <c r="B539" t="s">
        <v>123</v>
      </c>
      <c r="C539">
        <v>1</v>
      </c>
      <c r="D539">
        <v>0</v>
      </c>
      <c r="E539" s="23">
        <v>5</v>
      </c>
      <c r="F539" s="22">
        <v>1.054</v>
      </c>
      <c r="G539" s="40">
        <v>2700</v>
      </c>
      <c r="H539" s="40">
        <v>6977.82</v>
      </c>
      <c r="I539" s="40">
        <v>3488.91</v>
      </c>
      <c r="J539" s="23">
        <v>2785585</v>
      </c>
      <c r="K539" s="23">
        <v>2250985</v>
      </c>
      <c r="L539">
        <f t="shared" si="8"/>
        <v>1</v>
      </c>
    </row>
    <row r="540" spans="1:12" x14ac:dyDescent="0.25">
      <c r="A540" s="60">
        <v>580502</v>
      </c>
      <c r="B540" t="s">
        <v>641</v>
      </c>
      <c r="C540">
        <v>1</v>
      </c>
      <c r="D540">
        <v>0</v>
      </c>
      <c r="E540" s="23">
        <v>5</v>
      </c>
      <c r="F540" s="22">
        <v>0.48</v>
      </c>
      <c r="G540" s="40">
        <v>2700</v>
      </c>
      <c r="H540" s="40">
        <v>5010.5600000000004</v>
      </c>
      <c r="I540" s="40">
        <v>2700</v>
      </c>
      <c r="J540" s="23">
        <v>0</v>
      </c>
      <c r="K540" s="23">
        <v>0</v>
      </c>
      <c r="L540">
        <f t="shared" si="8"/>
        <v>0</v>
      </c>
    </row>
    <row r="541" spans="1:12" x14ac:dyDescent="0.25">
      <c r="A541" s="60">
        <v>580503</v>
      </c>
      <c r="B541" t="s">
        <v>642</v>
      </c>
      <c r="C541">
        <v>1</v>
      </c>
      <c r="D541">
        <v>0</v>
      </c>
      <c r="E541" s="23">
        <v>5</v>
      </c>
      <c r="F541" s="22">
        <v>0.32300000000000001</v>
      </c>
      <c r="G541" s="40">
        <v>2700</v>
      </c>
      <c r="H541" s="40">
        <v>4707.04</v>
      </c>
      <c r="I541" s="40">
        <v>2700</v>
      </c>
      <c r="J541" s="23">
        <v>218700</v>
      </c>
      <c r="K541" s="23">
        <v>0</v>
      </c>
      <c r="L541">
        <f t="shared" si="8"/>
        <v>1</v>
      </c>
    </row>
    <row r="542" spans="1:12" x14ac:dyDescent="0.25">
      <c r="A542" s="60">
        <v>580504</v>
      </c>
      <c r="B542" t="s">
        <v>643</v>
      </c>
      <c r="C542">
        <v>1</v>
      </c>
      <c r="D542">
        <v>0</v>
      </c>
      <c r="E542" s="23">
        <v>6</v>
      </c>
      <c r="F542" s="22">
        <v>0.15</v>
      </c>
      <c r="G542" s="40">
        <v>2700</v>
      </c>
      <c r="H542" s="40">
        <v>4139.12</v>
      </c>
      <c r="I542" s="40">
        <v>2700</v>
      </c>
      <c r="J542" s="23">
        <v>0</v>
      </c>
      <c r="K542" s="23">
        <v>0</v>
      </c>
      <c r="L542">
        <f t="shared" si="8"/>
        <v>0</v>
      </c>
    </row>
    <row r="543" spans="1:12" x14ac:dyDescent="0.25">
      <c r="A543" s="60">
        <v>580505</v>
      </c>
      <c r="B543" t="s">
        <v>644</v>
      </c>
      <c r="C543">
        <v>1</v>
      </c>
      <c r="D543">
        <v>0</v>
      </c>
      <c r="E543" s="23">
        <v>6</v>
      </c>
      <c r="F543" s="22">
        <v>0.13600000000000001</v>
      </c>
      <c r="G543" s="40">
        <v>2700</v>
      </c>
      <c r="H543" s="40">
        <v>4023.19</v>
      </c>
      <c r="I543" s="40">
        <v>2700</v>
      </c>
      <c r="J543" s="23">
        <v>0</v>
      </c>
      <c r="K543" s="23">
        <v>0</v>
      </c>
      <c r="L543">
        <f t="shared" si="8"/>
        <v>0</v>
      </c>
    </row>
    <row r="544" spans="1:12" x14ac:dyDescent="0.25">
      <c r="A544" s="60">
        <v>580506</v>
      </c>
      <c r="B544" t="s">
        <v>645</v>
      </c>
      <c r="C544">
        <v>1</v>
      </c>
      <c r="D544">
        <v>0</v>
      </c>
      <c r="E544" s="23">
        <v>6</v>
      </c>
      <c r="F544" s="22">
        <v>0.13600000000000001</v>
      </c>
      <c r="G544" s="40">
        <v>2700</v>
      </c>
      <c r="H544" s="40">
        <v>2683.43</v>
      </c>
      <c r="I544" s="40">
        <v>2700</v>
      </c>
      <c r="J544" s="23">
        <v>0</v>
      </c>
      <c r="K544" s="23">
        <v>0</v>
      </c>
      <c r="L544">
        <f t="shared" si="8"/>
        <v>0</v>
      </c>
    </row>
    <row r="545" spans="1:12" x14ac:dyDescent="0.25">
      <c r="A545" s="60">
        <v>580507</v>
      </c>
      <c r="B545" t="s">
        <v>646</v>
      </c>
      <c r="C545">
        <v>1</v>
      </c>
      <c r="D545">
        <v>0</v>
      </c>
      <c r="E545" s="23">
        <v>5</v>
      </c>
      <c r="F545" s="22">
        <v>0.32600000000000001</v>
      </c>
      <c r="G545" s="40">
        <v>2700</v>
      </c>
      <c r="H545" s="40">
        <v>4617.8599999999997</v>
      </c>
      <c r="I545" s="40">
        <v>2700</v>
      </c>
      <c r="J545" s="23">
        <v>396630</v>
      </c>
      <c r="K545" s="23">
        <v>0</v>
      </c>
      <c r="L545">
        <f t="shared" si="8"/>
        <v>1</v>
      </c>
    </row>
    <row r="546" spans="1:12" x14ac:dyDescent="0.25">
      <c r="A546" s="60">
        <v>580509</v>
      </c>
      <c r="B546" t="s">
        <v>647</v>
      </c>
      <c r="C546">
        <v>1</v>
      </c>
      <c r="D546">
        <v>0</v>
      </c>
      <c r="E546" s="23">
        <v>6</v>
      </c>
      <c r="F546" s="22">
        <v>0.17199999999999999</v>
      </c>
      <c r="G546" s="40">
        <v>2700</v>
      </c>
      <c r="H546" s="40">
        <v>4073.41</v>
      </c>
      <c r="I546" s="40">
        <v>2700</v>
      </c>
      <c r="J546" s="23">
        <v>0</v>
      </c>
      <c r="K546" s="23">
        <v>0</v>
      </c>
      <c r="L546">
        <f t="shared" si="8"/>
        <v>0</v>
      </c>
    </row>
    <row r="547" spans="1:12" x14ac:dyDescent="0.25">
      <c r="A547" s="60">
        <v>580512</v>
      </c>
      <c r="B547" t="s">
        <v>133</v>
      </c>
      <c r="C547">
        <v>1</v>
      </c>
      <c r="D547">
        <v>0</v>
      </c>
      <c r="E547" s="23">
        <v>3</v>
      </c>
      <c r="F547" s="22">
        <v>4.327</v>
      </c>
      <c r="G547" s="40">
        <v>4000</v>
      </c>
      <c r="H547" s="40">
        <v>15662.87</v>
      </c>
      <c r="I547" s="40">
        <v>7831.43</v>
      </c>
      <c r="J547" s="23">
        <v>8183623</v>
      </c>
      <c r="K547" s="23">
        <v>1260000</v>
      </c>
      <c r="L547">
        <f t="shared" si="8"/>
        <v>1</v>
      </c>
    </row>
    <row r="548" spans="1:12" x14ac:dyDescent="0.25">
      <c r="A548" s="60">
        <v>580513</v>
      </c>
      <c r="B548" t="s">
        <v>152</v>
      </c>
      <c r="C548">
        <v>1</v>
      </c>
      <c r="D548">
        <v>0</v>
      </c>
      <c r="E548" s="23">
        <v>3</v>
      </c>
      <c r="F548" s="22">
        <v>3.5449999999999999</v>
      </c>
      <c r="G548" s="40">
        <v>3204</v>
      </c>
      <c r="H548" s="40">
        <v>15576.75</v>
      </c>
      <c r="I548" s="40">
        <v>7788.37</v>
      </c>
      <c r="J548" s="23">
        <v>1608684</v>
      </c>
      <c r="K548" s="23">
        <v>202251</v>
      </c>
      <c r="L548">
        <f t="shared" si="8"/>
        <v>1</v>
      </c>
    </row>
    <row r="549" spans="1:12" x14ac:dyDescent="0.25">
      <c r="A549" s="60">
        <v>580514</v>
      </c>
      <c r="B549" t="s">
        <v>648</v>
      </c>
      <c r="C549">
        <v>1</v>
      </c>
      <c r="D549">
        <v>0</v>
      </c>
      <c r="E549" s="23">
        <v>6</v>
      </c>
      <c r="F549" s="22">
        <v>3.0000000000000001E-3</v>
      </c>
      <c r="G549" s="40">
        <v>2700</v>
      </c>
      <c r="H549" s="40">
        <v>500</v>
      </c>
      <c r="I549" s="40">
        <v>2700</v>
      </c>
      <c r="J549" s="23">
        <v>0</v>
      </c>
      <c r="K549" s="23">
        <v>0</v>
      </c>
      <c r="L549">
        <f t="shared" si="8"/>
        <v>0</v>
      </c>
    </row>
    <row r="550" spans="1:12" x14ac:dyDescent="0.25">
      <c r="A550" s="60">
        <v>580601</v>
      </c>
      <c r="B550" t="s">
        <v>649</v>
      </c>
      <c r="C550">
        <v>1</v>
      </c>
      <c r="D550">
        <v>0</v>
      </c>
      <c r="E550" s="23">
        <v>6</v>
      </c>
      <c r="F550" s="22">
        <v>7.2999999999999995E-2</v>
      </c>
      <c r="G550" s="40">
        <v>2700</v>
      </c>
      <c r="H550" s="40">
        <v>3412.32</v>
      </c>
      <c r="I550" s="40">
        <v>2700</v>
      </c>
      <c r="J550" s="23">
        <v>0</v>
      </c>
      <c r="K550" s="23">
        <v>0</v>
      </c>
      <c r="L550">
        <f t="shared" si="8"/>
        <v>0</v>
      </c>
    </row>
    <row r="551" spans="1:12" x14ac:dyDescent="0.25">
      <c r="A551" s="60">
        <v>580602</v>
      </c>
      <c r="B551" t="s">
        <v>363</v>
      </c>
      <c r="C551">
        <v>1</v>
      </c>
      <c r="D551">
        <v>0</v>
      </c>
      <c r="E551" s="23">
        <v>5</v>
      </c>
      <c r="F551" s="22">
        <v>1.0169999999999999</v>
      </c>
      <c r="G551" s="40">
        <v>2700</v>
      </c>
      <c r="H551" s="40">
        <v>5908.85</v>
      </c>
      <c r="I551" s="40">
        <v>2954.42</v>
      </c>
      <c r="J551" s="23">
        <v>673254</v>
      </c>
      <c r="K551" s="23">
        <v>0</v>
      </c>
      <c r="L551">
        <f t="shared" si="8"/>
        <v>1</v>
      </c>
    </row>
    <row r="552" spans="1:12" x14ac:dyDescent="0.25">
      <c r="A552" s="60">
        <v>580701</v>
      </c>
      <c r="B552" t="s">
        <v>650</v>
      </c>
      <c r="C552">
        <v>1</v>
      </c>
      <c r="D552">
        <v>0</v>
      </c>
      <c r="E552" s="23">
        <v>6</v>
      </c>
      <c r="F552" s="22">
        <v>8.6999999999999994E-2</v>
      </c>
      <c r="G552" s="40">
        <v>2700</v>
      </c>
      <c r="H552" s="40">
        <v>500</v>
      </c>
      <c r="I552" s="40">
        <v>2700</v>
      </c>
      <c r="J552" s="23">
        <v>0</v>
      </c>
      <c r="K552" s="23">
        <v>0</v>
      </c>
      <c r="L552">
        <f t="shared" si="8"/>
        <v>0</v>
      </c>
    </row>
    <row r="553" spans="1:12" x14ac:dyDescent="0.25">
      <c r="A553" s="60">
        <v>580801</v>
      </c>
      <c r="B553" t="s">
        <v>651</v>
      </c>
      <c r="C553">
        <v>1</v>
      </c>
      <c r="D553">
        <v>0</v>
      </c>
      <c r="E553" s="23">
        <v>6</v>
      </c>
      <c r="F553" s="22">
        <v>0.115</v>
      </c>
      <c r="G553" s="40">
        <v>2700</v>
      </c>
      <c r="H553" s="40">
        <v>2813.11</v>
      </c>
      <c r="I553" s="40">
        <v>2700</v>
      </c>
      <c r="J553" s="23">
        <v>0</v>
      </c>
      <c r="K553" s="23">
        <v>0</v>
      </c>
      <c r="L553">
        <f t="shared" si="8"/>
        <v>0</v>
      </c>
    </row>
    <row r="554" spans="1:12" x14ac:dyDescent="0.25">
      <c r="A554" s="60">
        <v>580805</v>
      </c>
      <c r="B554" t="s">
        <v>652</v>
      </c>
      <c r="C554">
        <v>1</v>
      </c>
      <c r="D554">
        <v>0</v>
      </c>
      <c r="E554" s="23">
        <v>6</v>
      </c>
      <c r="F554" s="22">
        <v>0.13400000000000001</v>
      </c>
      <c r="G554" s="40">
        <v>2700</v>
      </c>
      <c r="H554" s="40">
        <v>2917.85</v>
      </c>
      <c r="I554" s="40">
        <v>2700</v>
      </c>
      <c r="J554" s="23">
        <v>0</v>
      </c>
      <c r="K554" s="23">
        <v>0</v>
      </c>
      <c r="L554">
        <f t="shared" si="8"/>
        <v>0</v>
      </c>
    </row>
    <row r="555" spans="1:12" x14ac:dyDescent="0.25">
      <c r="A555" s="60">
        <v>580901</v>
      </c>
      <c r="B555" t="s">
        <v>653</v>
      </c>
      <c r="C555">
        <v>1</v>
      </c>
      <c r="D555">
        <v>0</v>
      </c>
      <c r="E555" s="23">
        <v>6</v>
      </c>
      <c r="F555" s="22">
        <v>6.0999999999999999E-2</v>
      </c>
      <c r="G555" s="40">
        <v>2700</v>
      </c>
      <c r="H555" s="40">
        <v>500</v>
      </c>
      <c r="I555" s="40">
        <v>2700</v>
      </c>
      <c r="J555" s="23">
        <v>37800</v>
      </c>
      <c r="K555" s="23">
        <v>0</v>
      </c>
      <c r="L555">
        <f t="shared" si="8"/>
        <v>1</v>
      </c>
    </row>
    <row r="556" spans="1:12" x14ac:dyDescent="0.25">
      <c r="A556" s="60">
        <v>580902</v>
      </c>
      <c r="B556" t="s">
        <v>654</v>
      </c>
      <c r="C556">
        <v>1</v>
      </c>
      <c r="D556">
        <v>0</v>
      </c>
      <c r="E556" s="23">
        <v>6</v>
      </c>
      <c r="F556" s="22">
        <v>0.17799999999999999</v>
      </c>
      <c r="G556" s="40">
        <v>2700</v>
      </c>
      <c r="H556" s="40">
        <v>500</v>
      </c>
      <c r="I556" s="40">
        <v>2700</v>
      </c>
      <c r="J556" s="23">
        <v>63180</v>
      </c>
      <c r="K556" s="23">
        <v>0</v>
      </c>
      <c r="L556">
        <f t="shared" si="8"/>
        <v>1</v>
      </c>
    </row>
    <row r="557" spans="1:12" x14ac:dyDescent="0.25">
      <c r="A557" s="60">
        <v>580903</v>
      </c>
      <c r="B557" t="s">
        <v>655</v>
      </c>
      <c r="C557">
        <v>1</v>
      </c>
      <c r="D557">
        <v>0</v>
      </c>
      <c r="E557" s="23">
        <v>6</v>
      </c>
      <c r="F557" s="22">
        <v>8.0000000000000002E-3</v>
      </c>
      <c r="G557" s="40">
        <v>2700</v>
      </c>
      <c r="H557" s="40">
        <v>500</v>
      </c>
      <c r="I557" s="40">
        <v>2700</v>
      </c>
      <c r="J557" s="23">
        <v>0</v>
      </c>
      <c r="K557" s="23">
        <v>0</v>
      </c>
      <c r="L557">
        <f t="shared" si="8"/>
        <v>0</v>
      </c>
    </row>
    <row r="558" spans="1:12" x14ac:dyDescent="0.25">
      <c r="A558" s="60">
        <v>580905</v>
      </c>
      <c r="B558" t="s">
        <v>656</v>
      </c>
      <c r="C558">
        <v>1</v>
      </c>
      <c r="D558">
        <v>0</v>
      </c>
      <c r="E558" s="23">
        <v>5</v>
      </c>
      <c r="F558" s="22">
        <v>0.73499999999999999</v>
      </c>
      <c r="G558" s="40">
        <v>2700</v>
      </c>
      <c r="H558" s="40">
        <v>3845.02</v>
      </c>
      <c r="I558" s="40">
        <v>2700</v>
      </c>
      <c r="J558" s="23">
        <v>89100</v>
      </c>
      <c r="K558" s="23">
        <v>0</v>
      </c>
      <c r="L558">
        <f t="shared" si="8"/>
        <v>1</v>
      </c>
    </row>
    <row r="559" spans="1:12" x14ac:dyDescent="0.25">
      <c r="A559" s="60">
        <v>580906</v>
      </c>
      <c r="B559" t="s">
        <v>657</v>
      </c>
      <c r="C559">
        <v>1</v>
      </c>
      <c r="D559">
        <v>0</v>
      </c>
      <c r="E559" s="23">
        <v>6</v>
      </c>
      <c r="F559" s="22">
        <v>7.0999999999999994E-2</v>
      </c>
      <c r="G559" s="40">
        <v>2700</v>
      </c>
      <c r="H559" s="40">
        <v>500</v>
      </c>
      <c r="I559" s="40">
        <v>2700</v>
      </c>
      <c r="J559" s="23">
        <v>102600</v>
      </c>
      <c r="K559" s="23">
        <v>0</v>
      </c>
      <c r="L559">
        <f t="shared" si="8"/>
        <v>1</v>
      </c>
    </row>
    <row r="560" spans="1:12" x14ac:dyDescent="0.25">
      <c r="A560" s="60">
        <v>580909</v>
      </c>
      <c r="B560" t="s">
        <v>658</v>
      </c>
      <c r="C560">
        <v>1</v>
      </c>
      <c r="D560">
        <v>0</v>
      </c>
      <c r="E560" s="23">
        <v>6</v>
      </c>
      <c r="F560" s="22">
        <v>6.5000000000000002E-2</v>
      </c>
      <c r="G560" s="40">
        <v>2700</v>
      </c>
      <c r="H560" s="40">
        <v>500</v>
      </c>
      <c r="I560" s="40">
        <v>2700</v>
      </c>
      <c r="J560" s="23">
        <v>0</v>
      </c>
      <c r="K560" s="23">
        <v>0</v>
      </c>
      <c r="L560">
        <f t="shared" si="8"/>
        <v>0</v>
      </c>
    </row>
    <row r="561" spans="1:12" x14ac:dyDescent="0.25">
      <c r="A561" s="60">
        <v>580912</v>
      </c>
      <c r="B561" t="s">
        <v>659</v>
      </c>
      <c r="C561">
        <v>1</v>
      </c>
      <c r="D561">
        <v>0</v>
      </c>
      <c r="E561" s="23">
        <v>6</v>
      </c>
      <c r="F561" s="22">
        <v>0.318</v>
      </c>
      <c r="G561" s="40">
        <v>2760</v>
      </c>
      <c r="H561" s="40">
        <v>5363.12</v>
      </c>
      <c r="I561" s="40">
        <v>2760</v>
      </c>
      <c r="J561" s="23">
        <v>129720</v>
      </c>
      <c r="K561" s="23">
        <v>0</v>
      </c>
      <c r="L561">
        <f t="shared" si="8"/>
        <v>1</v>
      </c>
    </row>
    <row r="562" spans="1:12" x14ac:dyDescent="0.25">
      <c r="A562" s="60">
        <v>580913</v>
      </c>
      <c r="B562" t="s">
        <v>660</v>
      </c>
      <c r="C562">
        <v>1</v>
      </c>
      <c r="D562">
        <v>0</v>
      </c>
      <c r="E562" s="23">
        <v>6</v>
      </c>
      <c r="F562" s="22">
        <v>0.28899999999999998</v>
      </c>
      <c r="G562" s="40">
        <v>2700</v>
      </c>
      <c r="H562" s="40">
        <v>500</v>
      </c>
      <c r="I562" s="40">
        <v>2700</v>
      </c>
      <c r="J562" s="23">
        <v>54000</v>
      </c>
      <c r="K562" s="23">
        <v>0</v>
      </c>
      <c r="L562">
        <f t="shared" si="8"/>
        <v>1</v>
      </c>
    </row>
    <row r="563" spans="1:12" x14ac:dyDescent="0.25">
      <c r="A563" s="60">
        <v>580917</v>
      </c>
      <c r="B563" t="s">
        <v>661</v>
      </c>
      <c r="C563">
        <v>1</v>
      </c>
      <c r="D563">
        <v>0</v>
      </c>
      <c r="E563" s="23">
        <v>6</v>
      </c>
      <c r="F563" s="22">
        <v>0.28499999999999998</v>
      </c>
      <c r="G563" s="40">
        <v>2700</v>
      </c>
      <c r="H563" s="40">
        <v>1996.27</v>
      </c>
      <c r="I563" s="40">
        <v>2700</v>
      </c>
      <c r="J563" s="23">
        <v>0</v>
      </c>
      <c r="K563" s="23">
        <v>0</v>
      </c>
      <c r="L563">
        <f t="shared" si="8"/>
        <v>0</v>
      </c>
    </row>
    <row r="564" spans="1:12" x14ac:dyDescent="0.25">
      <c r="A564" s="60">
        <v>581002</v>
      </c>
      <c r="B564" t="s">
        <v>662</v>
      </c>
      <c r="C564">
        <v>1</v>
      </c>
      <c r="D564">
        <v>0</v>
      </c>
      <c r="E564" s="23">
        <v>6</v>
      </c>
      <c r="F564" s="22">
        <v>1.2999999999999999E-2</v>
      </c>
      <c r="G564" s="40">
        <v>2700</v>
      </c>
      <c r="H564" s="40">
        <v>500</v>
      </c>
      <c r="I564" s="40">
        <v>2700</v>
      </c>
      <c r="J564" s="23">
        <v>0</v>
      </c>
      <c r="K564" s="23">
        <v>0</v>
      </c>
      <c r="L564">
        <f t="shared" si="8"/>
        <v>0</v>
      </c>
    </row>
    <row r="565" spans="1:12" x14ac:dyDescent="0.25">
      <c r="A565" s="60">
        <v>581004</v>
      </c>
      <c r="B565" t="s">
        <v>663</v>
      </c>
      <c r="C565">
        <v>0</v>
      </c>
      <c r="D565">
        <v>0</v>
      </c>
      <c r="E565" s="23">
        <v>6</v>
      </c>
      <c r="F565" s="22">
        <v>3.2000000000000001E-2</v>
      </c>
      <c r="G565" s="40">
        <v>2700</v>
      </c>
      <c r="H565" s="40">
        <v>500</v>
      </c>
      <c r="I565" s="40">
        <v>2700</v>
      </c>
      <c r="J565" s="23">
        <v>5400</v>
      </c>
      <c r="K565" s="23">
        <v>0</v>
      </c>
      <c r="L565">
        <f t="shared" si="8"/>
        <v>1</v>
      </c>
    </row>
    <row r="566" spans="1:12" x14ac:dyDescent="0.25">
      <c r="A566" s="60">
        <v>581005</v>
      </c>
      <c r="B566" t="s">
        <v>664</v>
      </c>
      <c r="C566">
        <v>1</v>
      </c>
      <c r="D566">
        <v>0</v>
      </c>
      <c r="E566" s="23">
        <v>6</v>
      </c>
      <c r="F566" s="22">
        <v>0.182</v>
      </c>
      <c r="G566" s="40">
        <v>2700</v>
      </c>
      <c r="H566" s="40">
        <v>500</v>
      </c>
      <c r="I566" s="40">
        <v>2700</v>
      </c>
      <c r="J566" s="23">
        <v>54000</v>
      </c>
      <c r="K566" s="23">
        <v>0</v>
      </c>
      <c r="L566">
        <f t="shared" si="8"/>
        <v>1</v>
      </c>
    </row>
    <row r="567" spans="1:12" x14ac:dyDescent="0.25">
      <c r="A567" s="60">
        <v>581010</v>
      </c>
      <c r="B567" t="s">
        <v>665</v>
      </c>
      <c r="C567">
        <v>1</v>
      </c>
      <c r="D567">
        <v>0</v>
      </c>
      <c r="E567" s="23">
        <v>5</v>
      </c>
      <c r="F567" s="22">
        <v>0.61399999999999999</v>
      </c>
      <c r="G567" s="40">
        <v>2700</v>
      </c>
      <c r="H567" s="40">
        <v>2265.34</v>
      </c>
      <c r="I567" s="40">
        <v>2700</v>
      </c>
      <c r="J567" s="23">
        <v>0</v>
      </c>
      <c r="K567" s="23">
        <v>0</v>
      </c>
      <c r="L567">
        <f t="shared" si="8"/>
        <v>0</v>
      </c>
    </row>
    <row r="568" spans="1:12" x14ac:dyDescent="0.25">
      <c r="A568" s="60">
        <v>581012</v>
      </c>
      <c r="B568" t="s">
        <v>666</v>
      </c>
      <c r="C568">
        <v>1</v>
      </c>
      <c r="D568">
        <v>0</v>
      </c>
      <c r="E568" s="23">
        <v>6</v>
      </c>
      <c r="F568" s="22">
        <v>0.16900000000000001</v>
      </c>
      <c r="G568" s="40">
        <v>2700</v>
      </c>
      <c r="H568" s="40">
        <v>500</v>
      </c>
      <c r="I568" s="40">
        <v>2700</v>
      </c>
      <c r="J568" s="23">
        <v>72900</v>
      </c>
      <c r="K568" s="23">
        <v>0</v>
      </c>
      <c r="L568">
        <f t="shared" si="8"/>
        <v>1</v>
      </c>
    </row>
    <row r="569" spans="1:12" x14ac:dyDescent="0.25">
      <c r="A569" s="60">
        <v>590501</v>
      </c>
      <c r="B569" t="s">
        <v>667</v>
      </c>
      <c r="C569">
        <v>1</v>
      </c>
      <c r="D569">
        <v>0</v>
      </c>
      <c r="E569" s="23">
        <v>4</v>
      </c>
      <c r="F569" s="22">
        <v>2.52</v>
      </c>
      <c r="G569" s="40">
        <v>2768</v>
      </c>
      <c r="H569" s="40">
        <v>11196.54</v>
      </c>
      <c r="I569" s="40">
        <v>5598.27</v>
      </c>
      <c r="J569" s="23">
        <v>145087</v>
      </c>
      <c r="K569" s="23">
        <v>0</v>
      </c>
      <c r="L569">
        <f t="shared" si="8"/>
        <v>1</v>
      </c>
    </row>
    <row r="570" spans="1:12" x14ac:dyDescent="0.25">
      <c r="A570" s="60">
        <v>590801</v>
      </c>
      <c r="B570" t="s">
        <v>192</v>
      </c>
      <c r="C570">
        <v>1</v>
      </c>
      <c r="D570">
        <v>0</v>
      </c>
      <c r="E570" s="23">
        <v>5</v>
      </c>
      <c r="F570" s="22">
        <v>1.0249999999999999</v>
      </c>
      <c r="G570" s="40">
        <v>2700</v>
      </c>
      <c r="H570" s="40">
        <v>4290.67</v>
      </c>
      <c r="I570" s="40">
        <v>2700</v>
      </c>
      <c r="J570" s="23">
        <v>62100</v>
      </c>
      <c r="K570" s="23">
        <v>0</v>
      </c>
      <c r="L570">
        <f t="shared" si="8"/>
        <v>1</v>
      </c>
    </row>
    <row r="571" spans="1:12" x14ac:dyDescent="0.25">
      <c r="A571" s="60">
        <v>590901</v>
      </c>
      <c r="B571" t="s">
        <v>271</v>
      </c>
      <c r="C571">
        <v>1</v>
      </c>
      <c r="D571">
        <v>0</v>
      </c>
      <c r="E571" s="23">
        <v>4</v>
      </c>
      <c r="F571" s="22">
        <v>2.496</v>
      </c>
      <c r="G571" s="40">
        <v>3204</v>
      </c>
      <c r="H571" s="40">
        <v>12073.59</v>
      </c>
      <c r="I571" s="40">
        <v>6036.79</v>
      </c>
      <c r="J571" s="23">
        <v>450834</v>
      </c>
      <c r="K571" s="23">
        <v>0</v>
      </c>
      <c r="L571">
        <f t="shared" si="8"/>
        <v>1</v>
      </c>
    </row>
    <row r="572" spans="1:12" x14ac:dyDescent="0.25">
      <c r="A572" s="60">
        <v>591201</v>
      </c>
      <c r="B572" t="s">
        <v>405</v>
      </c>
      <c r="C572">
        <v>1</v>
      </c>
      <c r="D572">
        <v>0</v>
      </c>
      <c r="E572" s="23">
        <v>5</v>
      </c>
      <c r="F572" s="22">
        <v>1.4370000000000001</v>
      </c>
      <c r="G572" s="40">
        <v>2700</v>
      </c>
      <c r="H572" s="40">
        <v>6449.24</v>
      </c>
      <c r="I572" s="40">
        <v>3224.62</v>
      </c>
      <c r="J572" s="23">
        <v>555522</v>
      </c>
      <c r="K572" s="23">
        <v>406411</v>
      </c>
      <c r="L572">
        <f t="shared" si="8"/>
        <v>1</v>
      </c>
    </row>
    <row r="573" spans="1:12" x14ac:dyDescent="0.25">
      <c r="A573" s="60">
        <v>591301</v>
      </c>
      <c r="B573" t="s">
        <v>369</v>
      </c>
      <c r="C573">
        <v>1</v>
      </c>
      <c r="D573">
        <v>0</v>
      </c>
      <c r="E573" s="23">
        <v>5</v>
      </c>
      <c r="F573" s="22">
        <v>1.196</v>
      </c>
      <c r="G573" s="40">
        <v>2700</v>
      </c>
      <c r="H573" s="40">
        <v>4616.29</v>
      </c>
      <c r="I573" s="40">
        <v>2700</v>
      </c>
      <c r="J573" s="23">
        <v>40500</v>
      </c>
      <c r="K573" s="23">
        <v>0</v>
      </c>
      <c r="L573">
        <f t="shared" si="8"/>
        <v>1</v>
      </c>
    </row>
    <row r="574" spans="1:12" x14ac:dyDescent="0.25">
      <c r="A574" s="60">
        <v>591302</v>
      </c>
      <c r="B574" t="s">
        <v>37</v>
      </c>
      <c r="C574">
        <v>1</v>
      </c>
      <c r="D574">
        <v>0</v>
      </c>
      <c r="E574" s="23">
        <v>4</v>
      </c>
      <c r="F574" s="22">
        <v>1.929</v>
      </c>
      <c r="G574" s="40">
        <v>3092</v>
      </c>
      <c r="H574" s="40">
        <v>8134.89</v>
      </c>
      <c r="I574" s="40">
        <v>4067.44</v>
      </c>
      <c r="J574" s="23">
        <v>0</v>
      </c>
      <c r="K574" s="23">
        <v>0</v>
      </c>
      <c r="L574">
        <f t="shared" si="8"/>
        <v>0</v>
      </c>
    </row>
    <row r="575" spans="1:12" x14ac:dyDescent="0.25">
      <c r="A575" s="60">
        <v>591401</v>
      </c>
      <c r="B575" t="s">
        <v>300</v>
      </c>
      <c r="C575">
        <v>1</v>
      </c>
      <c r="D575">
        <v>0</v>
      </c>
      <c r="E575" s="23">
        <v>4</v>
      </c>
      <c r="F575" s="22">
        <v>2.0409999999999999</v>
      </c>
      <c r="G575" s="40">
        <v>2700</v>
      </c>
      <c r="H575" s="40">
        <v>8837.67</v>
      </c>
      <c r="I575" s="40">
        <v>4418.83</v>
      </c>
      <c r="J575" s="23">
        <v>1188002</v>
      </c>
      <c r="K575" s="23">
        <v>0</v>
      </c>
      <c r="L575">
        <f t="shared" si="8"/>
        <v>1</v>
      </c>
    </row>
    <row r="576" spans="1:12" x14ac:dyDescent="0.25">
      <c r="A576" s="60">
        <v>591502</v>
      </c>
      <c r="B576" t="s">
        <v>399</v>
      </c>
      <c r="C576">
        <v>1</v>
      </c>
      <c r="D576">
        <v>0</v>
      </c>
      <c r="E576" s="23">
        <v>5</v>
      </c>
      <c r="F576" s="22">
        <v>1.246</v>
      </c>
      <c r="G576" s="40">
        <v>2700</v>
      </c>
      <c r="H576" s="40">
        <v>5650.22</v>
      </c>
      <c r="I576" s="40">
        <v>2825.11</v>
      </c>
      <c r="J576" s="23">
        <v>0</v>
      </c>
      <c r="K576" s="23">
        <v>0</v>
      </c>
      <c r="L576">
        <f t="shared" si="8"/>
        <v>0</v>
      </c>
    </row>
    <row r="577" spans="1:12" x14ac:dyDescent="0.25">
      <c r="A577" s="60">
        <v>600101</v>
      </c>
      <c r="B577" t="s">
        <v>424</v>
      </c>
      <c r="C577">
        <v>1</v>
      </c>
      <c r="D577">
        <v>0</v>
      </c>
      <c r="E577" s="23">
        <v>4</v>
      </c>
      <c r="F577" s="22">
        <v>2.4500000000000002</v>
      </c>
      <c r="G577" s="40">
        <v>3892</v>
      </c>
      <c r="H577" s="40">
        <v>9713.83</v>
      </c>
      <c r="I577" s="40">
        <v>4856.91</v>
      </c>
      <c r="J577" s="23">
        <v>354315</v>
      </c>
      <c r="K577" s="23">
        <v>0</v>
      </c>
      <c r="L577">
        <f t="shared" si="8"/>
        <v>1</v>
      </c>
    </row>
    <row r="578" spans="1:12" x14ac:dyDescent="0.25">
      <c r="A578" s="60">
        <v>600301</v>
      </c>
      <c r="B578" t="s">
        <v>146</v>
      </c>
      <c r="C578">
        <v>1</v>
      </c>
      <c r="D578">
        <v>0</v>
      </c>
      <c r="E578" s="23">
        <v>4</v>
      </c>
      <c r="F578" s="22">
        <v>2.93</v>
      </c>
      <c r="G578" s="40">
        <v>3916</v>
      </c>
      <c r="H578" s="40">
        <v>9902.34</v>
      </c>
      <c r="I578" s="40">
        <v>4951.17</v>
      </c>
      <c r="J578" s="23">
        <v>322938</v>
      </c>
      <c r="K578" s="23">
        <v>0</v>
      </c>
      <c r="L578">
        <f t="shared" si="8"/>
        <v>1</v>
      </c>
    </row>
    <row r="579" spans="1:12" x14ac:dyDescent="0.25">
      <c r="A579" s="60">
        <v>600402</v>
      </c>
      <c r="B579" t="s">
        <v>312</v>
      </c>
      <c r="C579">
        <v>1</v>
      </c>
      <c r="D579">
        <v>0</v>
      </c>
      <c r="E579" s="23">
        <v>5</v>
      </c>
      <c r="F579" s="22">
        <v>2.8580000000000001</v>
      </c>
      <c r="G579" s="40">
        <v>3796</v>
      </c>
      <c r="H579" s="40">
        <v>9594.69</v>
      </c>
      <c r="I579" s="40">
        <v>4797.34</v>
      </c>
      <c r="J579" s="23">
        <v>175189</v>
      </c>
      <c r="K579" s="23">
        <v>0</v>
      </c>
      <c r="L579">
        <f t="shared" ref="L579:L642" si="9">IF(J579-K579&gt;0,1,0)</f>
        <v>1</v>
      </c>
    </row>
    <row r="580" spans="1:12" x14ac:dyDescent="0.25">
      <c r="A580" s="60">
        <v>600601</v>
      </c>
      <c r="B580" t="s">
        <v>48</v>
      </c>
      <c r="C580">
        <v>1</v>
      </c>
      <c r="D580">
        <v>0</v>
      </c>
      <c r="E580" s="23">
        <v>5</v>
      </c>
      <c r="F580" s="22">
        <v>1.4910000000000001</v>
      </c>
      <c r="G580" s="40">
        <v>3120</v>
      </c>
      <c r="H580" s="40">
        <v>6883.4</v>
      </c>
      <c r="I580" s="40">
        <v>3441.7</v>
      </c>
      <c r="J580" s="23">
        <v>274560</v>
      </c>
      <c r="K580" s="23">
        <v>0</v>
      </c>
      <c r="L580">
        <f t="shared" si="9"/>
        <v>1</v>
      </c>
    </row>
    <row r="581" spans="1:12" x14ac:dyDescent="0.25">
      <c r="A581" s="60">
        <v>600801</v>
      </c>
      <c r="B581" t="s">
        <v>56</v>
      </c>
      <c r="C581">
        <v>1</v>
      </c>
      <c r="D581">
        <v>0</v>
      </c>
      <c r="E581" s="23">
        <v>4</v>
      </c>
      <c r="F581" s="22">
        <v>2.8450000000000002</v>
      </c>
      <c r="G581" s="40">
        <v>3872</v>
      </c>
      <c r="H581" s="40">
        <v>9405.84</v>
      </c>
      <c r="I581" s="40">
        <v>4702.92</v>
      </c>
      <c r="J581" s="23">
        <v>609391</v>
      </c>
      <c r="K581" s="23">
        <v>72756</v>
      </c>
      <c r="L581">
        <f t="shared" si="9"/>
        <v>1</v>
      </c>
    </row>
    <row r="582" spans="1:12" x14ac:dyDescent="0.25">
      <c r="A582" s="60">
        <v>600903</v>
      </c>
      <c r="B582" t="s">
        <v>403</v>
      </c>
      <c r="C582">
        <v>1</v>
      </c>
      <c r="D582">
        <v>0</v>
      </c>
      <c r="E582" s="23">
        <v>4</v>
      </c>
      <c r="F582" s="22">
        <v>3.2330000000000001</v>
      </c>
      <c r="G582" s="40">
        <v>4000</v>
      </c>
      <c r="H582" s="40">
        <v>10783.03</v>
      </c>
      <c r="I582" s="40">
        <v>5391.51</v>
      </c>
      <c r="J582" s="23">
        <v>125150</v>
      </c>
      <c r="K582" s="23">
        <v>0</v>
      </c>
      <c r="L582">
        <f t="shared" si="9"/>
        <v>1</v>
      </c>
    </row>
    <row r="583" spans="1:12" x14ac:dyDescent="0.25">
      <c r="A583" s="60">
        <v>610301</v>
      </c>
      <c r="B583" t="s">
        <v>182</v>
      </c>
      <c r="C583">
        <v>1</v>
      </c>
      <c r="D583">
        <v>0</v>
      </c>
      <c r="E583" s="23">
        <v>5</v>
      </c>
      <c r="F583" s="22">
        <v>1.7030000000000001</v>
      </c>
      <c r="G583" s="40">
        <v>3184</v>
      </c>
      <c r="H583" s="40">
        <v>6580.53</v>
      </c>
      <c r="I583" s="40">
        <v>3290.26</v>
      </c>
      <c r="J583" s="23">
        <v>148670</v>
      </c>
      <c r="K583" s="23">
        <v>0</v>
      </c>
      <c r="L583">
        <f t="shared" si="9"/>
        <v>1</v>
      </c>
    </row>
    <row r="584" spans="1:12" x14ac:dyDescent="0.25">
      <c r="A584" s="60">
        <v>610501</v>
      </c>
      <c r="B584" t="s">
        <v>230</v>
      </c>
      <c r="C584">
        <v>1</v>
      </c>
      <c r="D584">
        <v>0</v>
      </c>
      <c r="E584" s="23">
        <v>5</v>
      </c>
      <c r="F584" s="22">
        <v>2.016</v>
      </c>
      <c r="G584" s="40">
        <v>4000</v>
      </c>
      <c r="H584" s="40">
        <v>7985.26</v>
      </c>
      <c r="I584" s="40">
        <v>4000</v>
      </c>
      <c r="J584" s="23">
        <v>366701</v>
      </c>
      <c r="K584" s="23">
        <v>0</v>
      </c>
      <c r="L584">
        <f t="shared" si="9"/>
        <v>1</v>
      </c>
    </row>
    <row r="585" spans="1:12" x14ac:dyDescent="0.25">
      <c r="A585" s="60">
        <v>610600</v>
      </c>
      <c r="B585" t="s">
        <v>668</v>
      </c>
      <c r="C585">
        <v>1</v>
      </c>
      <c r="D585">
        <v>0</v>
      </c>
      <c r="E585" s="23">
        <v>5</v>
      </c>
      <c r="F585" s="22">
        <v>0.53900000000000003</v>
      </c>
      <c r="G585" s="40">
        <v>2700</v>
      </c>
      <c r="H585" s="40">
        <v>3284.51</v>
      </c>
      <c r="I585" s="40">
        <v>2700</v>
      </c>
      <c r="J585" s="23">
        <v>839552</v>
      </c>
      <c r="K585" s="23">
        <v>0</v>
      </c>
      <c r="L585">
        <f t="shared" si="9"/>
        <v>1</v>
      </c>
    </row>
    <row r="586" spans="1:12" x14ac:dyDescent="0.25">
      <c r="A586" s="60">
        <v>610801</v>
      </c>
      <c r="B586" t="s">
        <v>669</v>
      </c>
      <c r="C586">
        <v>1</v>
      </c>
      <c r="D586">
        <v>0</v>
      </c>
      <c r="E586" s="23">
        <v>5</v>
      </c>
      <c r="F586" s="22">
        <v>0.65100000000000002</v>
      </c>
      <c r="G586" s="40">
        <v>2700</v>
      </c>
      <c r="H586" s="40">
        <v>4066.4</v>
      </c>
      <c r="I586" s="40">
        <v>2700</v>
      </c>
      <c r="J586" s="23">
        <v>0</v>
      </c>
      <c r="K586" s="23">
        <v>0</v>
      </c>
      <c r="L586">
        <f t="shared" si="9"/>
        <v>0</v>
      </c>
    </row>
    <row r="587" spans="1:12" x14ac:dyDescent="0.25">
      <c r="A587" s="60">
        <v>610901</v>
      </c>
      <c r="B587" t="s">
        <v>315</v>
      </c>
      <c r="C587">
        <v>1</v>
      </c>
      <c r="D587">
        <v>0</v>
      </c>
      <c r="E587" s="23">
        <v>4</v>
      </c>
      <c r="F587" s="22">
        <v>2.5209999999999999</v>
      </c>
      <c r="G587" s="40">
        <v>3828</v>
      </c>
      <c r="H587" s="40">
        <v>9443.94</v>
      </c>
      <c r="I587" s="40">
        <v>4721.97</v>
      </c>
      <c r="J587" s="23">
        <v>368212</v>
      </c>
      <c r="K587" s="23">
        <v>0</v>
      </c>
      <c r="L587">
        <f t="shared" si="9"/>
        <v>1</v>
      </c>
    </row>
    <row r="588" spans="1:12" x14ac:dyDescent="0.25">
      <c r="A588" s="60">
        <v>611001</v>
      </c>
      <c r="B588" t="s">
        <v>407</v>
      </c>
      <c r="C588">
        <v>1</v>
      </c>
      <c r="D588">
        <v>0</v>
      </c>
      <c r="E588" s="23">
        <v>5</v>
      </c>
      <c r="F588" s="22">
        <v>1.4350000000000001</v>
      </c>
      <c r="G588" s="40">
        <v>3308</v>
      </c>
      <c r="H588" s="40">
        <v>6133.5</v>
      </c>
      <c r="I588" s="40">
        <v>3308</v>
      </c>
      <c r="J588" s="23">
        <v>65888</v>
      </c>
      <c r="K588" s="23">
        <v>0</v>
      </c>
      <c r="L588">
        <f t="shared" si="9"/>
        <v>1</v>
      </c>
    </row>
    <row r="589" spans="1:12" x14ac:dyDescent="0.25">
      <c r="A589" s="60">
        <v>620600</v>
      </c>
      <c r="B589" t="s">
        <v>262</v>
      </c>
      <c r="C589">
        <v>1</v>
      </c>
      <c r="D589">
        <v>0</v>
      </c>
      <c r="E589" s="23">
        <v>5</v>
      </c>
      <c r="F589" s="22">
        <v>1.2230000000000001</v>
      </c>
      <c r="G589" s="40">
        <v>2700</v>
      </c>
      <c r="H589" s="40">
        <v>7033.06</v>
      </c>
      <c r="I589" s="40">
        <v>3516.53</v>
      </c>
      <c r="J589" s="23">
        <v>1472272</v>
      </c>
      <c r="K589" s="23">
        <v>0</v>
      </c>
      <c r="L589">
        <f t="shared" si="9"/>
        <v>1</v>
      </c>
    </row>
    <row r="590" spans="1:12" x14ac:dyDescent="0.25">
      <c r="A590" s="60">
        <v>620803</v>
      </c>
      <c r="B590" t="s">
        <v>670</v>
      </c>
      <c r="C590">
        <v>1</v>
      </c>
      <c r="D590">
        <v>0</v>
      </c>
      <c r="E590" s="23">
        <v>5</v>
      </c>
      <c r="F590" s="22">
        <v>0.67700000000000005</v>
      </c>
      <c r="G590" s="40">
        <v>2700</v>
      </c>
      <c r="H590" s="40">
        <v>5557.74</v>
      </c>
      <c r="I590" s="40">
        <v>2778.87</v>
      </c>
      <c r="J590" s="23">
        <v>0</v>
      </c>
      <c r="K590" s="23">
        <v>0</v>
      </c>
      <c r="L590">
        <f t="shared" si="9"/>
        <v>0</v>
      </c>
    </row>
    <row r="591" spans="1:12" x14ac:dyDescent="0.25">
      <c r="A591" s="60">
        <v>620901</v>
      </c>
      <c r="B591" t="s">
        <v>367</v>
      </c>
      <c r="C591">
        <v>1</v>
      </c>
      <c r="D591">
        <v>0</v>
      </c>
      <c r="E591" s="23">
        <v>5</v>
      </c>
      <c r="F591" s="22">
        <v>1.048</v>
      </c>
      <c r="G591" s="40">
        <v>2700</v>
      </c>
      <c r="H591" s="40">
        <v>5226.12</v>
      </c>
      <c r="I591" s="40">
        <v>2700</v>
      </c>
      <c r="J591" s="23">
        <v>636296</v>
      </c>
      <c r="K591" s="23">
        <v>179996</v>
      </c>
      <c r="L591">
        <f t="shared" si="9"/>
        <v>1</v>
      </c>
    </row>
    <row r="592" spans="1:12" x14ac:dyDescent="0.25">
      <c r="A592" s="60">
        <v>621001</v>
      </c>
      <c r="B592" t="s">
        <v>671</v>
      </c>
      <c r="C592">
        <v>1</v>
      </c>
      <c r="D592">
        <v>0</v>
      </c>
      <c r="E592" s="23">
        <v>5</v>
      </c>
      <c r="F592" s="22">
        <v>0.68600000000000005</v>
      </c>
      <c r="G592" s="40">
        <v>2700</v>
      </c>
      <c r="H592" s="40">
        <v>5674.28</v>
      </c>
      <c r="I592" s="40">
        <v>2837.14</v>
      </c>
      <c r="J592" s="23">
        <v>0</v>
      </c>
      <c r="K592" s="23">
        <v>0</v>
      </c>
      <c r="L592">
        <f t="shared" si="9"/>
        <v>0</v>
      </c>
    </row>
    <row r="593" spans="1:12" x14ac:dyDescent="0.25">
      <c r="A593" s="60">
        <v>621101</v>
      </c>
      <c r="B593" t="s">
        <v>672</v>
      </c>
      <c r="C593">
        <v>1</v>
      </c>
      <c r="D593">
        <v>0</v>
      </c>
      <c r="E593" s="23">
        <v>5</v>
      </c>
      <c r="F593" s="22">
        <v>0.39600000000000002</v>
      </c>
      <c r="G593" s="40">
        <v>2700</v>
      </c>
      <c r="H593" s="40">
        <v>4268.0200000000004</v>
      </c>
      <c r="I593" s="40">
        <v>2700</v>
      </c>
      <c r="J593" s="23">
        <v>0</v>
      </c>
      <c r="K593" s="23">
        <v>0</v>
      </c>
      <c r="L593">
        <f t="shared" si="9"/>
        <v>0</v>
      </c>
    </row>
    <row r="594" spans="1:12" x14ac:dyDescent="0.25">
      <c r="A594" s="60">
        <v>621201</v>
      </c>
      <c r="B594" t="s">
        <v>673</v>
      </c>
      <c r="C594">
        <v>1</v>
      </c>
      <c r="D594">
        <v>0</v>
      </c>
      <c r="E594" s="23">
        <v>5</v>
      </c>
      <c r="F594" s="22">
        <v>0.61599999999999999</v>
      </c>
      <c r="G594" s="40">
        <v>2700</v>
      </c>
      <c r="H594" s="40">
        <v>1886.53</v>
      </c>
      <c r="I594" s="40">
        <v>2700</v>
      </c>
      <c r="J594" s="23">
        <v>258032</v>
      </c>
      <c r="K594" s="23">
        <v>188000</v>
      </c>
      <c r="L594">
        <f t="shared" si="9"/>
        <v>1</v>
      </c>
    </row>
    <row r="595" spans="1:12" x14ac:dyDescent="0.25">
      <c r="A595" s="60">
        <v>621601</v>
      </c>
      <c r="B595" t="s">
        <v>379</v>
      </c>
      <c r="C595">
        <v>1</v>
      </c>
      <c r="D595">
        <v>0</v>
      </c>
      <c r="E595" s="23">
        <v>5</v>
      </c>
      <c r="F595" s="22">
        <v>0.78200000000000003</v>
      </c>
      <c r="G595" s="40">
        <v>2700</v>
      </c>
      <c r="H595" s="40">
        <v>5696.45</v>
      </c>
      <c r="I595" s="40">
        <v>2848.22</v>
      </c>
      <c r="J595" s="23">
        <v>448382</v>
      </c>
      <c r="K595" s="23">
        <v>0</v>
      </c>
      <c r="L595">
        <f t="shared" si="9"/>
        <v>1</v>
      </c>
    </row>
    <row r="596" spans="1:12" x14ac:dyDescent="0.25">
      <c r="A596" s="60">
        <v>621801</v>
      </c>
      <c r="B596" t="s">
        <v>674</v>
      </c>
      <c r="C596">
        <v>1</v>
      </c>
      <c r="D596">
        <v>0</v>
      </c>
      <c r="E596" s="23">
        <v>5</v>
      </c>
      <c r="F596" s="22">
        <v>0.74299999999999999</v>
      </c>
      <c r="G596" s="40">
        <v>2988</v>
      </c>
      <c r="H596" s="40">
        <v>6291.83</v>
      </c>
      <c r="I596" s="40">
        <v>3145.91</v>
      </c>
      <c r="J596" s="23">
        <v>0</v>
      </c>
      <c r="K596" s="23">
        <v>0</v>
      </c>
      <c r="L596">
        <f t="shared" si="9"/>
        <v>0</v>
      </c>
    </row>
    <row r="597" spans="1:12" x14ac:dyDescent="0.25">
      <c r="A597" s="60">
        <v>622002</v>
      </c>
      <c r="B597" t="s">
        <v>194</v>
      </c>
      <c r="C597">
        <v>1</v>
      </c>
      <c r="D597">
        <v>0</v>
      </c>
      <c r="E597" s="23">
        <v>4</v>
      </c>
      <c r="F597" s="22">
        <v>2.4180000000000001</v>
      </c>
      <c r="G597" s="40">
        <v>2776</v>
      </c>
      <c r="H597" s="40">
        <v>10097.700000000001</v>
      </c>
      <c r="I597" s="40">
        <v>5048.8500000000004</v>
      </c>
      <c r="J597" s="23">
        <v>186967</v>
      </c>
      <c r="K597" s="23">
        <v>0</v>
      </c>
      <c r="L597">
        <f t="shared" si="9"/>
        <v>1</v>
      </c>
    </row>
    <row r="598" spans="1:12" x14ac:dyDescent="0.25">
      <c r="A598" s="60">
        <v>630101</v>
      </c>
      <c r="B598" t="s">
        <v>675</v>
      </c>
      <c r="C598">
        <v>1</v>
      </c>
      <c r="D598">
        <v>0</v>
      </c>
      <c r="E598" s="23">
        <v>6</v>
      </c>
      <c r="F598" s="22">
        <v>0.17699999999999999</v>
      </c>
      <c r="G598" s="40">
        <v>2700</v>
      </c>
      <c r="H598" s="40">
        <v>500</v>
      </c>
      <c r="I598" s="40">
        <v>2700</v>
      </c>
      <c r="J598" s="23">
        <v>27000</v>
      </c>
      <c r="K598" s="23">
        <v>0</v>
      </c>
      <c r="L598">
        <f t="shared" si="9"/>
        <v>1</v>
      </c>
    </row>
    <row r="599" spans="1:12" x14ac:dyDescent="0.25">
      <c r="A599" s="60">
        <v>630202</v>
      </c>
      <c r="B599" t="s">
        <v>676</v>
      </c>
      <c r="C599">
        <v>1</v>
      </c>
      <c r="D599">
        <v>0</v>
      </c>
      <c r="E599" s="23">
        <v>5</v>
      </c>
      <c r="F599" s="22">
        <v>0.72099999999999997</v>
      </c>
      <c r="G599" s="40">
        <v>2700</v>
      </c>
      <c r="H599" s="40">
        <v>1620.26</v>
      </c>
      <c r="I599" s="40">
        <v>2700</v>
      </c>
      <c r="J599" s="23">
        <v>22275</v>
      </c>
      <c r="K599" s="23">
        <v>0</v>
      </c>
      <c r="L599">
        <f t="shared" si="9"/>
        <v>1</v>
      </c>
    </row>
    <row r="600" spans="1:12" x14ac:dyDescent="0.25">
      <c r="A600" s="60">
        <v>630300</v>
      </c>
      <c r="B600" t="s">
        <v>220</v>
      </c>
      <c r="C600">
        <v>1</v>
      </c>
      <c r="D600">
        <v>0</v>
      </c>
      <c r="E600" s="23">
        <v>5</v>
      </c>
      <c r="F600" s="22">
        <v>0.995</v>
      </c>
      <c r="G600" s="40">
        <v>2884</v>
      </c>
      <c r="H600" s="40">
        <v>5722.8</v>
      </c>
      <c r="I600" s="40">
        <v>2884</v>
      </c>
      <c r="J600" s="23">
        <v>138432</v>
      </c>
      <c r="K600" s="23">
        <v>0</v>
      </c>
      <c r="L600">
        <f t="shared" si="9"/>
        <v>1</v>
      </c>
    </row>
    <row r="601" spans="1:12" x14ac:dyDescent="0.25">
      <c r="A601" s="60">
        <v>630601</v>
      </c>
      <c r="B601" t="s">
        <v>258</v>
      </c>
      <c r="C601">
        <v>1</v>
      </c>
      <c r="D601">
        <v>0</v>
      </c>
      <c r="E601" s="23">
        <v>5</v>
      </c>
      <c r="F601" s="22">
        <v>1.3520000000000001</v>
      </c>
      <c r="G601" s="40">
        <v>2700</v>
      </c>
      <c r="H601" s="40">
        <v>4217.6000000000004</v>
      </c>
      <c r="I601" s="40">
        <v>2700</v>
      </c>
      <c r="J601" s="23">
        <v>0</v>
      </c>
      <c r="K601" s="23">
        <v>0</v>
      </c>
      <c r="L601">
        <f t="shared" si="9"/>
        <v>0</v>
      </c>
    </row>
    <row r="602" spans="1:12" x14ac:dyDescent="0.25">
      <c r="A602" s="60">
        <v>630701</v>
      </c>
      <c r="B602" t="s">
        <v>677</v>
      </c>
      <c r="C602">
        <v>1</v>
      </c>
      <c r="D602">
        <v>0</v>
      </c>
      <c r="E602" s="23">
        <v>5</v>
      </c>
      <c r="F602" s="22">
        <v>0.26400000000000001</v>
      </c>
      <c r="G602" s="40">
        <v>2700</v>
      </c>
      <c r="H602" s="40">
        <v>500</v>
      </c>
      <c r="I602" s="40">
        <v>2700</v>
      </c>
      <c r="J602" s="23">
        <v>0</v>
      </c>
      <c r="K602" s="23">
        <v>0</v>
      </c>
      <c r="L602">
        <f t="shared" si="9"/>
        <v>0</v>
      </c>
    </row>
    <row r="603" spans="1:12" x14ac:dyDescent="0.25">
      <c r="A603" s="60">
        <v>630801</v>
      </c>
      <c r="B603" t="s">
        <v>32</v>
      </c>
      <c r="C603">
        <v>1</v>
      </c>
      <c r="D603">
        <v>0</v>
      </c>
      <c r="E603" s="23">
        <v>4</v>
      </c>
      <c r="F603" s="22">
        <v>1.3280000000000001</v>
      </c>
      <c r="G603" s="40">
        <v>2700</v>
      </c>
      <c r="H603" s="40">
        <v>4716.03</v>
      </c>
      <c r="I603" s="40">
        <v>2700</v>
      </c>
      <c r="J603" s="23">
        <v>37800</v>
      </c>
      <c r="K603" s="23">
        <v>0</v>
      </c>
      <c r="L603">
        <f t="shared" si="9"/>
        <v>1</v>
      </c>
    </row>
    <row r="604" spans="1:12" x14ac:dyDescent="0.25">
      <c r="A604" s="60">
        <v>630902</v>
      </c>
      <c r="B604" t="s">
        <v>678</v>
      </c>
      <c r="C604">
        <v>1</v>
      </c>
      <c r="D604">
        <v>0</v>
      </c>
      <c r="E604" s="23">
        <v>5</v>
      </c>
      <c r="F604" s="22">
        <v>0.65</v>
      </c>
      <c r="G604" s="40">
        <v>2828</v>
      </c>
      <c r="H604" s="40">
        <v>4823.3</v>
      </c>
      <c r="I604" s="40">
        <v>2828</v>
      </c>
      <c r="J604" s="23">
        <v>0</v>
      </c>
      <c r="K604" s="23">
        <v>0</v>
      </c>
      <c r="L604">
        <f t="shared" si="9"/>
        <v>0</v>
      </c>
    </row>
    <row r="605" spans="1:12" x14ac:dyDescent="0.25">
      <c r="A605" s="60">
        <v>630918</v>
      </c>
      <c r="B605" t="s">
        <v>29</v>
      </c>
      <c r="C605">
        <v>1</v>
      </c>
      <c r="D605">
        <v>0</v>
      </c>
      <c r="E605" s="23">
        <v>3</v>
      </c>
      <c r="F605" s="22">
        <v>1.484</v>
      </c>
      <c r="G605" s="40">
        <v>2700</v>
      </c>
      <c r="H605" s="40">
        <v>6779.14</v>
      </c>
      <c r="I605" s="40">
        <v>3389.57</v>
      </c>
      <c r="J605" s="23">
        <v>0</v>
      </c>
      <c r="K605" s="23">
        <v>0</v>
      </c>
      <c r="L605">
        <f t="shared" si="9"/>
        <v>0</v>
      </c>
    </row>
    <row r="606" spans="1:12" x14ac:dyDescent="0.25">
      <c r="A606" s="60">
        <v>631201</v>
      </c>
      <c r="B606" t="s">
        <v>416</v>
      </c>
      <c r="C606">
        <v>1</v>
      </c>
      <c r="D606">
        <v>0</v>
      </c>
      <c r="E606" s="23">
        <v>5</v>
      </c>
      <c r="F606" s="22">
        <v>2.0470000000000002</v>
      </c>
      <c r="G606" s="40">
        <v>3312</v>
      </c>
      <c r="H606" s="40">
        <v>7406.94</v>
      </c>
      <c r="I606" s="40">
        <v>3703.47</v>
      </c>
      <c r="J606" s="23">
        <v>61955</v>
      </c>
      <c r="K606" s="23">
        <v>0</v>
      </c>
      <c r="L606">
        <f t="shared" si="9"/>
        <v>1</v>
      </c>
    </row>
    <row r="607" spans="1:12" x14ac:dyDescent="0.25">
      <c r="A607" s="60">
        <v>640101</v>
      </c>
      <c r="B607" t="s">
        <v>114</v>
      </c>
      <c r="C607">
        <v>1</v>
      </c>
      <c r="D607">
        <v>0</v>
      </c>
      <c r="E607" s="23">
        <v>5</v>
      </c>
      <c r="F607" s="22">
        <v>1.76</v>
      </c>
      <c r="G607" s="40">
        <v>3824</v>
      </c>
      <c r="H607" s="40">
        <v>6975.4</v>
      </c>
      <c r="I607" s="40">
        <v>3824</v>
      </c>
      <c r="J607" s="23">
        <v>0</v>
      </c>
      <c r="K607" s="23">
        <v>0</v>
      </c>
      <c r="L607">
        <f t="shared" si="9"/>
        <v>0</v>
      </c>
    </row>
    <row r="608" spans="1:12" x14ac:dyDescent="0.25">
      <c r="A608" s="60">
        <v>640502</v>
      </c>
      <c r="B608" t="s">
        <v>202</v>
      </c>
      <c r="C608">
        <v>1</v>
      </c>
      <c r="D608">
        <v>0</v>
      </c>
      <c r="E608" s="23">
        <v>5</v>
      </c>
      <c r="F608" s="22">
        <v>1.669</v>
      </c>
      <c r="G608" s="40">
        <v>2968</v>
      </c>
      <c r="H608" s="40">
        <v>6401.87</v>
      </c>
      <c r="I608" s="40">
        <v>3200.93</v>
      </c>
      <c r="J608" s="23">
        <v>59347</v>
      </c>
      <c r="K608" s="23">
        <v>0</v>
      </c>
      <c r="L608">
        <f t="shared" si="9"/>
        <v>1</v>
      </c>
    </row>
    <row r="609" spans="1:12" x14ac:dyDescent="0.25">
      <c r="A609" s="60">
        <v>640601</v>
      </c>
      <c r="B609" t="s">
        <v>203</v>
      </c>
      <c r="C609">
        <v>1</v>
      </c>
      <c r="D609">
        <v>0</v>
      </c>
      <c r="E609" s="23">
        <v>5</v>
      </c>
      <c r="F609" s="22">
        <v>1.7609999999999999</v>
      </c>
      <c r="G609" s="40">
        <v>3940</v>
      </c>
      <c r="H609" s="40">
        <v>8969.52</v>
      </c>
      <c r="I609" s="40">
        <v>4484.76</v>
      </c>
      <c r="J609" s="23">
        <v>103164</v>
      </c>
      <c r="K609" s="23">
        <v>0</v>
      </c>
      <c r="L609">
        <f t="shared" si="9"/>
        <v>1</v>
      </c>
    </row>
    <row r="610" spans="1:12" x14ac:dyDescent="0.25">
      <c r="A610" s="60">
        <v>640701</v>
      </c>
      <c r="B610" t="s">
        <v>224</v>
      </c>
      <c r="C610">
        <v>1</v>
      </c>
      <c r="D610">
        <v>0</v>
      </c>
      <c r="E610" s="23">
        <v>4</v>
      </c>
      <c r="F610" s="22">
        <v>2.4020000000000001</v>
      </c>
      <c r="G610" s="40">
        <v>4000</v>
      </c>
      <c r="H610" s="40">
        <v>9656.61</v>
      </c>
      <c r="I610" s="40">
        <v>4828.3</v>
      </c>
      <c r="J610" s="23">
        <v>126560</v>
      </c>
      <c r="K610" s="23">
        <v>0</v>
      </c>
      <c r="L610">
        <f t="shared" si="9"/>
        <v>1</v>
      </c>
    </row>
    <row r="611" spans="1:12" x14ac:dyDescent="0.25">
      <c r="A611" s="60">
        <v>640801</v>
      </c>
      <c r="B611" t="s">
        <v>229</v>
      </c>
      <c r="C611">
        <v>1</v>
      </c>
      <c r="D611">
        <v>0</v>
      </c>
      <c r="E611" s="23">
        <v>5</v>
      </c>
      <c r="F611" s="22">
        <v>1.304</v>
      </c>
      <c r="G611" s="40">
        <v>3120</v>
      </c>
      <c r="H611" s="40">
        <v>6051.21</v>
      </c>
      <c r="I611" s="40">
        <v>3120</v>
      </c>
      <c r="J611" s="23">
        <v>0</v>
      </c>
      <c r="K611" s="23">
        <v>0</v>
      </c>
      <c r="L611">
        <f t="shared" si="9"/>
        <v>0</v>
      </c>
    </row>
    <row r="612" spans="1:12" x14ac:dyDescent="0.25">
      <c r="A612" s="60">
        <v>641001</v>
      </c>
      <c r="B612" t="s">
        <v>238</v>
      </c>
      <c r="C612">
        <v>1</v>
      </c>
      <c r="D612">
        <v>0</v>
      </c>
      <c r="E612" s="23">
        <v>5</v>
      </c>
      <c r="F612" s="22">
        <v>2.2360000000000002</v>
      </c>
      <c r="G612" s="40">
        <v>4000</v>
      </c>
      <c r="H612" s="40">
        <v>8680.18</v>
      </c>
      <c r="I612" s="40">
        <v>4340.09</v>
      </c>
      <c r="J612" s="23">
        <v>73309</v>
      </c>
      <c r="K612" s="23">
        <v>0</v>
      </c>
      <c r="L612">
        <f t="shared" si="9"/>
        <v>1</v>
      </c>
    </row>
    <row r="613" spans="1:12" x14ac:dyDescent="0.25">
      <c r="A613" s="60">
        <v>641301</v>
      </c>
      <c r="B613" t="s">
        <v>254</v>
      </c>
      <c r="C613">
        <v>1</v>
      </c>
      <c r="D613">
        <v>0</v>
      </c>
      <c r="E613" s="23">
        <v>4</v>
      </c>
      <c r="F613" s="22">
        <v>1.9350000000000001</v>
      </c>
      <c r="G613" s="40">
        <v>3888</v>
      </c>
      <c r="H613" s="40">
        <v>9434.15</v>
      </c>
      <c r="I613" s="40">
        <v>4717.07</v>
      </c>
      <c r="J613" s="23">
        <v>280301</v>
      </c>
      <c r="K613" s="23">
        <v>0</v>
      </c>
      <c r="L613">
        <f t="shared" si="9"/>
        <v>1</v>
      </c>
    </row>
    <row r="614" spans="1:12" x14ac:dyDescent="0.25">
      <c r="A614" s="60">
        <v>641401</v>
      </c>
      <c r="B614" t="s">
        <v>356</v>
      </c>
      <c r="C614">
        <v>1</v>
      </c>
      <c r="D614">
        <v>0</v>
      </c>
      <c r="E614" s="23">
        <v>4</v>
      </c>
      <c r="F614" s="22">
        <v>0.23599999999999999</v>
      </c>
      <c r="G614" s="40">
        <v>2700</v>
      </c>
      <c r="H614" s="40">
        <v>500</v>
      </c>
      <c r="I614" s="40">
        <v>2700</v>
      </c>
      <c r="J614" s="23">
        <v>0</v>
      </c>
      <c r="K614" s="23">
        <v>0</v>
      </c>
      <c r="L614">
        <f t="shared" si="9"/>
        <v>0</v>
      </c>
    </row>
    <row r="615" spans="1:12" x14ac:dyDescent="0.25">
      <c r="A615" s="60">
        <v>641501</v>
      </c>
      <c r="B615" t="s">
        <v>374</v>
      </c>
      <c r="C615">
        <v>1</v>
      </c>
      <c r="D615">
        <v>0</v>
      </c>
      <c r="E615" s="23">
        <v>5</v>
      </c>
      <c r="F615" s="22">
        <v>2.238</v>
      </c>
      <c r="G615" s="40">
        <v>3512</v>
      </c>
      <c r="H615" s="40">
        <v>7996.98</v>
      </c>
      <c r="I615" s="40">
        <v>3998.49</v>
      </c>
      <c r="J615" s="23">
        <v>0</v>
      </c>
      <c r="K615" s="23">
        <v>0</v>
      </c>
      <c r="L615">
        <f t="shared" si="9"/>
        <v>0</v>
      </c>
    </row>
    <row r="616" spans="1:12" x14ac:dyDescent="0.25">
      <c r="A616" s="60">
        <v>641610</v>
      </c>
      <c r="B616" t="s">
        <v>141</v>
      </c>
      <c r="C616">
        <v>1</v>
      </c>
      <c r="D616">
        <v>0</v>
      </c>
      <c r="E616" s="23">
        <v>5</v>
      </c>
      <c r="F616" s="22">
        <v>1.6619999999999999</v>
      </c>
      <c r="G616" s="40">
        <v>3400</v>
      </c>
      <c r="H616" s="40">
        <v>6860.87</v>
      </c>
      <c r="I616" s="40">
        <v>3430.43</v>
      </c>
      <c r="J616" s="23">
        <v>61200</v>
      </c>
      <c r="K616" s="23">
        <v>0</v>
      </c>
      <c r="L616">
        <f t="shared" si="9"/>
        <v>1</v>
      </c>
    </row>
    <row r="617" spans="1:12" x14ac:dyDescent="0.25">
      <c r="A617" s="60">
        <v>641701</v>
      </c>
      <c r="B617" t="s">
        <v>433</v>
      </c>
      <c r="C617">
        <v>1</v>
      </c>
      <c r="D617">
        <v>0</v>
      </c>
      <c r="E617" s="23">
        <v>4</v>
      </c>
      <c r="F617" s="22">
        <v>2.4969999999999999</v>
      </c>
      <c r="G617" s="40">
        <v>3476</v>
      </c>
      <c r="H617" s="40">
        <v>8369.2199999999993</v>
      </c>
      <c r="I617" s="40">
        <v>4184.6099999999997</v>
      </c>
      <c r="J617" s="23">
        <v>80262</v>
      </c>
      <c r="K617" s="23">
        <v>0</v>
      </c>
      <c r="L617">
        <f t="shared" si="9"/>
        <v>1</v>
      </c>
    </row>
    <row r="618" spans="1:12" x14ac:dyDescent="0.25">
      <c r="A618" s="60">
        <v>650101</v>
      </c>
      <c r="B618" t="s">
        <v>311</v>
      </c>
      <c r="C618">
        <v>1</v>
      </c>
      <c r="D618">
        <v>0</v>
      </c>
      <c r="E618" s="23">
        <v>4</v>
      </c>
      <c r="F618" s="22">
        <v>2.411</v>
      </c>
      <c r="G618" s="40">
        <v>3820</v>
      </c>
      <c r="H618" s="40">
        <v>10555.63</v>
      </c>
      <c r="I618" s="40">
        <v>5277.81</v>
      </c>
      <c r="J618" s="23">
        <v>305968</v>
      </c>
      <c r="K618" s="23">
        <v>0</v>
      </c>
      <c r="L618">
        <f t="shared" si="9"/>
        <v>1</v>
      </c>
    </row>
    <row r="619" spans="1:12" x14ac:dyDescent="0.25">
      <c r="A619" s="60">
        <v>650301</v>
      </c>
      <c r="B619" t="s">
        <v>18</v>
      </c>
      <c r="C619">
        <v>1</v>
      </c>
      <c r="D619">
        <v>0</v>
      </c>
      <c r="E619" s="23">
        <v>4</v>
      </c>
      <c r="F619" s="22">
        <v>3.407</v>
      </c>
      <c r="G619" s="40">
        <v>4000</v>
      </c>
      <c r="H619" s="40">
        <v>12279.28</v>
      </c>
      <c r="I619" s="40">
        <v>6139.64</v>
      </c>
      <c r="J619" s="23">
        <v>413887</v>
      </c>
      <c r="K619" s="23">
        <v>0</v>
      </c>
      <c r="L619">
        <f t="shared" si="9"/>
        <v>1</v>
      </c>
    </row>
    <row r="620" spans="1:12" x14ac:dyDescent="0.25">
      <c r="A620" s="60">
        <v>650501</v>
      </c>
      <c r="B620" t="s">
        <v>282</v>
      </c>
      <c r="C620">
        <v>1</v>
      </c>
      <c r="D620">
        <v>0</v>
      </c>
      <c r="E620" s="23">
        <v>4</v>
      </c>
      <c r="F620" s="22">
        <v>3.1539999999999999</v>
      </c>
      <c r="G620" s="40">
        <v>3892</v>
      </c>
      <c r="H620" s="40">
        <v>11562.24</v>
      </c>
      <c r="I620" s="40">
        <v>5781.12</v>
      </c>
      <c r="J620" s="23">
        <v>746103</v>
      </c>
      <c r="K620" s="23">
        <v>0</v>
      </c>
      <c r="L620">
        <f t="shared" si="9"/>
        <v>1</v>
      </c>
    </row>
    <row r="621" spans="1:12" x14ac:dyDescent="0.25">
      <c r="A621" s="60">
        <v>650701</v>
      </c>
      <c r="B621" t="s">
        <v>288</v>
      </c>
      <c r="C621">
        <v>1</v>
      </c>
      <c r="D621">
        <v>0</v>
      </c>
      <c r="E621" s="23">
        <v>5</v>
      </c>
      <c r="F621" s="22">
        <v>1.6970000000000001</v>
      </c>
      <c r="G621" s="40">
        <v>3724</v>
      </c>
      <c r="H621" s="40">
        <v>8080.05</v>
      </c>
      <c r="I621" s="40">
        <v>4040.02</v>
      </c>
      <c r="J621" s="23">
        <v>93754</v>
      </c>
      <c r="K621" s="23">
        <v>0</v>
      </c>
      <c r="L621">
        <f t="shared" si="9"/>
        <v>1</v>
      </c>
    </row>
    <row r="622" spans="1:12" x14ac:dyDescent="0.25">
      <c r="A622" s="60">
        <v>650801</v>
      </c>
      <c r="B622" t="s">
        <v>679</v>
      </c>
      <c r="C622">
        <v>1</v>
      </c>
      <c r="D622">
        <v>1</v>
      </c>
      <c r="E622" s="23">
        <v>5</v>
      </c>
      <c r="F622" s="22">
        <v>0.56899999999999995</v>
      </c>
      <c r="G622" s="40">
        <v>2796</v>
      </c>
      <c r="H622" s="40">
        <v>4915.0600000000004</v>
      </c>
      <c r="I622" s="40">
        <v>2796</v>
      </c>
      <c r="J622" s="23">
        <v>142596</v>
      </c>
      <c r="K622" s="23">
        <v>0</v>
      </c>
      <c r="L622">
        <f t="shared" si="9"/>
        <v>1</v>
      </c>
    </row>
    <row r="623" spans="1:12" x14ac:dyDescent="0.25">
      <c r="A623" s="60">
        <v>650901</v>
      </c>
      <c r="B623" t="s">
        <v>333</v>
      </c>
      <c r="C623">
        <v>1</v>
      </c>
      <c r="D623">
        <v>0</v>
      </c>
      <c r="E623" s="23">
        <v>5</v>
      </c>
      <c r="F623" s="22">
        <v>1.0820000000000001</v>
      </c>
      <c r="G623" s="40">
        <v>3112</v>
      </c>
      <c r="H623" s="40">
        <v>7091.78</v>
      </c>
      <c r="I623" s="40">
        <v>3545.89</v>
      </c>
      <c r="J623" s="23">
        <v>180086</v>
      </c>
      <c r="K623" s="23">
        <v>0</v>
      </c>
      <c r="L623">
        <f t="shared" si="9"/>
        <v>1</v>
      </c>
    </row>
    <row r="624" spans="1:12" x14ac:dyDescent="0.25">
      <c r="A624" s="60">
        <v>650902</v>
      </c>
      <c r="B624" t="s">
        <v>213</v>
      </c>
      <c r="C624">
        <v>1</v>
      </c>
      <c r="D624">
        <v>0</v>
      </c>
      <c r="E624" s="23">
        <v>5</v>
      </c>
      <c r="F624" s="22">
        <v>0.79200000000000004</v>
      </c>
      <c r="G624" s="40">
        <v>3416</v>
      </c>
      <c r="H624" s="40">
        <v>6802.4</v>
      </c>
      <c r="I624" s="40">
        <v>3416</v>
      </c>
      <c r="J624" s="23">
        <v>370597</v>
      </c>
      <c r="K624" s="23">
        <v>0</v>
      </c>
      <c r="L624">
        <f t="shared" si="9"/>
        <v>1</v>
      </c>
    </row>
    <row r="625" spans="1:12" x14ac:dyDescent="0.25">
      <c r="A625" s="60">
        <v>651201</v>
      </c>
      <c r="B625" t="s">
        <v>392</v>
      </c>
      <c r="C625">
        <v>1</v>
      </c>
      <c r="D625">
        <v>0</v>
      </c>
      <c r="E625" s="23">
        <v>4</v>
      </c>
      <c r="F625" s="22">
        <v>2.5009999999999999</v>
      </c>
      <c r="G625" s="40">
        <v>3476</v>
      </c>
      <c r="H625" s="40">
        <v>10002.91</v>
      </c>
      <c r="I625" s="40">
        <v>5001.45</v>
      </c>
      <c r="J625" s="23">
        <v>678386</v>
      </c>
      <c r="K625" s="23">
        <v>184651</v>
      </c>
      <c r="L625">
        <f t="shared" si="9"/>
        <v>1</v>
      </c>
    </row>
    <row r="626" spans="1:12" x14ac:dyDescent="0.25">
      <c r="A626" s="60">
        <v>651402</v>
      </c>
      <c r="B626" t="s">
        <v>438</v>
      </c>
      <c r="C626">
        <v>1</v>
      </c>
      <c r="D626">
        <v>0</v>
      </c>
      <c r="E626" s="23">
        <v>5</v>
      </c>
      <c r="F626" s="22">
        <v>1.1339999999999999</v>
      </c>
      <c r="G626" s="40">
        <v>3420</v>
      </c>
      <c r="H626" s="40">
        <v>6937.94</v>
      </c>
      <c r="I626" s="40">
        <v>3468.97</v>
      </c>
      <c r="J626" s="23">
        <v>169080</v>
      </c>
      <c r="K626" s="23">
        <v>0</v>
      </c>
      <c r="L626">
        <f t="shared" si="9"/>
        <v>1</v>
      </c>
    </row>
    <row r="627" spans="1:12" x14ac:dyDescent="0.25">
      <c r="A627" s="60">
        <v>651501</v>
      </c>
      <c r="B627" t="s">
        <v>41</v>
      </c>
      <c r="C627">
        <v>1</v>
      </c>
      <c r="D627">
        <v>0</v>
      </c>
      <c r="E627" s="23">
        <v>4</v>
      </c>
      <c r="F627" s="22">
        <v>2.5680000000000001</v>
      </c>
      <c r="G627" s="40">
        <v>3464</v>
      </c>
      <c r="H627" s="40">
        <v>9463.1</v>
      </c>
      <c r="I627" s="40">
        <v>4731.55</v>
      </c>
      <c r="J627" s="23">
        <v>609588</v>
      </c>
      <c r="K627" s="23">
        <v>0</v>
      </c>
      <c r="L627">
        <f t="shared" si="9"/>
        <v>1</v>
      </c>
    </row>
    <row r="628" spans="1:12" x14ac:dyDescent="0.25">
      <c r="A628" s="60">
        <v>651503</v>
      </c>
      <c r="B628" t="s">
        <v>359</v>
      </c>
      <c r="C628">
        <v>1</v>
      </c>
      <c r="D628">
        <v>0</v>
      </c>
      <c r="E628" s="23">
        <v>4</v>
      </c>
      <c r="F628" s="22">
        <v>3.0339999999999998</v>
      </c>
      <c r="G628" s="40">
        <v>4000</v>
      </c>
      <c r="H628" s="40">
        <v>11649.85</v>
      </c>
      <c r="I628" s="40">
        <v>5824.92</v>
      </c>
      <c r="J628" s="23">
        <v>479828</v>
      </c>
      <c r="K628" s="23">
        <v>288596</v>
      </c>
      <c r="L628">
        <f t="shared" si="9"/>
        <v>1</v>
      </c>
    </row>
    <row r="629" spans="1:12" x14ac:dyDescent="0.25">
      <c r="A629" s="60">
        <v>660101</v>
      </c>
      <c r="B629" t="s">
        <v>680</v>
      </c>
      <c r="C629">
        <v>1</v>
      </c>
      <c r="D629">
        <v>0</v>
      </c>
      <c r="E629" s="23">
        <v>6</v>
      </c>
      <c r="F629" s="22">
        <v>4.3999999999999997E-2</v>
      </c>
      <c r="G629" s="40">
        <v>2700</v>
      </c>
      <c r="H629" s="40">
        <v>961.38</v>
      </c>
      <c r="I629" s="40">
        <v>2700</v>
      </c>
      <c r="J629" s="23">
        <v>0</v>
      </c>
      <c r="K629" s="23">
        <v>0</v>
      </c>
      <c r="L629">
        <f t="shared" si="9"/>
        <v>0</v>
      </c>
    </row>
    <row r="630" spans="1:12" x14ac:dyDescent="0.25">
      <c r="A630" s="60">
        <v>660102</v>
      </c>
      <c r="B630" t="s">
        <v>681</v>
      </c>
      <c r="C630">
        <v>1</v>
      </c>
      <c r="D630">
        <v>0</v>
      </c>
      <c r="E630" s="23">
        <v>6</v>
      </c>
      <c r="F630" s="22">
        <v>0.20200000000000001</v>
      </c>
      <c r="G630" s="40">
        <v>2700</v>
      </c>
      <c r="H630" s="40">
        <v>500</v>
      </c>
      <c r="I630" s="40">
        <v>2700</v>
      </c>
      <c r="J630" s="23">
        <v>54435</v>
      </c>
      <c r="K630" s="23">
        <v>0</v>
      </c>
      <c r="L630">
        <f t="shared" si="9"/>
        <v>1</v>
      </c>
    </row>
    <row r="631" spans="1:12" x14ac:dyDescent="0.25">
      <c r="A631" s="60">
        <v>660202</v>
      </c>
      <c r="B631" t="s">
        <v>682</v>
      </c>
      <c r="C631">
        <v>1</v>
      </c>
      <c r="D631">
        <v>0</v>
      </c>
      <c r="E631" s="23">
        <v>6</v>
      </c>
      <c r="F631" s="22">
        <v>4.5999999999999999E-2</v>
      </c>
      <c r="G631" s="40">
        <v>2700</v>
      </c>
      <c r="H631" s="40">
        <v>1919.42</v>
      </c>
      <c r="I631" s="40">
        <v>2700</v>
      </c>
      <c r="J631" s="23">
        <v>0</v>
      </c>
      <c r="K631" s="23">
        <v>0</v>
      </c>
      <c r="L631">
        <f t="shared" si="9"/>
        <v>0</v>
      </c>
    </row>
    <row r="632" spans="1:12" x14ac:dyDescent="0.25">
      <c r="A632" s="60">
        <v>660203</v>
      </c>
      <c r="B632" t="s">
        <v>683</v>
      </c>
      <c r="C632">
        <v>1</v>
      </c>
      <c r="D632">
        <v>1</v>
      </c>
      <c r="E632" s="23">
        <v>6</v>
      </c>
      <c r="F632" s="22">
        <v>0.25700000000000001</v>
      </c>
      <c r="G632" s="40">
        <v>2700</v>
      </c>
      <c r="H632" s="40">
        <v>2454.4</v>
      </c>
      <c r="I632" s="40">
        <v>2700</v>
      </c>
      <c r="J632" s="23">
        <v>0</v>
      </c>
      <c r="K632" s="23">
        <v>0</v>
      </c>
      <c r="L632">
        <f t="shared" si="9"/>
        <v>0</v>
      </c>
    </row>
    <row r="633" spans="1:12" x14ac:dyDescent="0.25">
      <c r="A633" s="60">
        <v>660301</v>
      </c>
      <c r="B633" t="s">
        <v>684</v>
      </c>
      <c r="C633">
        <v>1</v>
      </c>
      <c r="D633">
        <v>0</v>
      </c>
      <c r="E633" s="23">
        <v>6</v>
      </c>
      <c r="F633" s="22">
        <v>5.5E-2</v>
      </c>
      <c r="G633" s="40">
        <v>2700</v>
      </c>
      <c r="H633" s="40">
        <v>2165.54</v>
      </c>
      <c r="I633" s="40">
        <v>2700</v>
      </c>
      <c r="J633" s="23">
        <v>0</v>
      </c>
      <c r="K633" s="23">
        <v>0</v>
      </c>
      <c r="L633">
        <f t="shared" si="9"/>
        <v>0</v>
      </c>
    </row>
    <row r="634" spans="1:12" x14ac:dyDescent="0.25">
      <c r="A634" s="60">
        <v>660302</v>
      </c>
      <c r="B634" t="s">
        <v>685</v>
      </c>
      <c r="C634">
        <v>1</v>
      </c>
      <c r="D634">
        <v>0</v>
      </c>
      <c r="E634" s="23">
        <v>6</v>
      </c>
      <c r="F634" s="22">
        <v>0.14199999999999999</v>
      </c>
      <c r="G634" s="40">
        <v>2700</v>
      </c>
      <c r="H634" s="40">
        <v>1925.97</v>
      </c>
      <c r="I634" s="40">
        <v>2700</v>
      </c>
      <c r="J634" s="23">
        <v>56700</v>
      </c>
      <c r="K634" s="23">
        <v>0</v>
      </c>
      <c r="L634">
        <f t="shared" si="9"/>
        <v>1</v>
      </c>
    </row>
    <row r="635" spans="1:12" x14ac:dyDescent="0.25">
      <c r="A635" s="60">
        <v>660303</v>
      </c>
      <c r="B635" t="s">
        <v>686</v>
      </c>
      <c r="C635">
        <v>1</v>
      </c>
      <c r="D635">
        <v>0</v>
      </c>
      <c r="E635" s="23">
        <v>6</v>
      </c>
      <c r="F635" s="22">
        <v>6.0000000000000001E-3</v>
      </c>
      <c r="G635" s="40">
        <v>2700</v>
      </c>
      <c r="H635" s="40">
        <v>500</v>
      </c>
      <c r="I635" s="40">
        <v>2700</v>
      </c>
      <c r="J635" s="23">
        <v>0</v>
      </c>
      <c r="K635" s="23">
        <v>0</v>
      </c>
      <c r="L635">
        <f t="shared" si="9"/>
        <v>0</v>
      </c>
    </row>
    <row r="636" spans="1:12" x14ac:dyDescent="0.25">
      <c r="A636" s="60">
        <v>660401</v>
      </c>
      <c r="B636" t="s">
        <v>687</v>
      </c>
      <c r="C636">
        <v>1</v>
      </c>
      <c r="D636">
        <v>0</v>
      </c>
      <c r="E636" s="23">
        <v>5</v>
      </c>
      <c r="F636" s="22">
        <v>0.68799999999999994</v>
      </c>
      <c r="G636" s="40">
        <v>2700</v>
      </c>
      <c r="H636" s="40">
        <v>3747.31</v>
      </c>
      <c r="I636" s="40">
        <v>2700</v>
      </c>
      <c r="J636" s="23">
        <v>439235</v>
      </c>
      <c r="K636" s="23">
        <v>0</v>
      </c>
      <c r="L636">
        <f t="shared" si="9"/>
        <v>1</v>
      </c>
    </row>
    <row r="637" spans="1:12" x14ac:dyDescent="0.25">
      <c r="A637" s="60">
        <v>660402</v>
      </c>
      <c r="B637" t="s">
        <v>688</v>
      </c>
      <c r="C637">
        <v>1</v>
      </c>
      <c r="D637">
        <v>0</v>
      </c>
      <c r="E637" s="23">
        <v>6</v>
      </c>
      <c r="F637" s="22">
        <v>8.1000000000000003E-2</v>
      </c>
      <c r="G637" s="40">
        <v>2700</v>
      </c>
      <c r="H637" s="40">
        <v>1415.55</v>
      </c>
      <c r="I637" s="40">
        <v>2700</v>
      </c>
      <c r="J637" s="23">
        <v>0</v>
      </c>
      <c r="K637" s="23">
        <v>0</v>
      </c>
      <c r="L637">
        <f t="shared" si="9"/>
        <v>0</v>
      </c>
    </row>
    <row r="638" spans="1:12" x14ac:dyDescent="0.25">
      <c r="A638" s="60">
        <v>660403</v>
      </c>
      <c r="B638" t="s">
        <v>689</v>
      </c>
      <c r="C638">
        <v>1</v>
      </c>
      <c r="D638">
        <v>0</v>
      </c>
      <c r="E638" s="23">
        <v>6</v>
      </c>
      <c r="F638" s="22">
        <v>0.20599999999999999</v>
      </c>
      <c r="G638" s="40">
        <v>2700</v>
      </c>
      <c r="H638" s="40">
        <v>2595.92</v>
      </c>
      <c r="I638" s="40">
        <v>2700</v>
      </c>
      <c r="J638" s="23">
        <v>0</v>
      </c>
      <c r="K638" s="23">
        <v>0</v>
      </c>
      <c r="L638">
        <f t="shared" si="9"/>
        <v>0</v>
      </c>
    </row>
    <row r="639" spans="1:12" x14ac:dyDescent="0.25">
      <c r="A639" s="60">
        <v>660404</v>
      </c>
      <c r="B639" t="s">
        <v>690</v>
      </c>
      <c r="C639">
        <v>1</v>
      </c>
      <c r="D639">
        <v>0</v>
      </c>
      <c r="E639" s="23">
        <v>6</v>
      </c>
      <c r="F639" s="22">
        <v>5.1999999999999998E-2</v>
      </c>
      <c r="G639" s="40">
        <v>2700</v>
      </c>
      <c r="H639" s="40">
        <v>2253.7800000000002</v>
      </c>
      <c r="I639" s="40">
        <v>2700</v>
      </c>
      <c r="J639" s="23">
        <v>0</v>
      </c>
      <c r="K639" s="23">
        <v>0</v>
      </c>
      <c r="L639">
        <f t="shared" si="9"/>
        <v>0</v>
      </c>
    </row>
    <row r="640" spans="1:12" x14ac:dyDescent="0.25">
      <c r="A640" s="60">
        <v>660405</v>
      </c>
      <c r="B640" t="s">
        <v>691</v>
      </c>
      <c r="C640">
        <v>1</v>
      </c>
      <c r="D640">
        <v>0</v>
      </c>
      <c r="E640" s="23">
        <v>6</v>
      </c>
      <c r="F640" s="22">
        <v>8.4000000000000005E-2</v>
      </c>
      <c r="G640" s="40">
        <v>2700</v>
      </c>
      <c r="H640" s="40">
        <v>2435.4499999999998</v>
      </c>
      <c r="I640" s="40">
        <v>2700</v>
      </c>
      <c r="J640" s="23">
        <v>0</v>
      </c>
      <c r="K640" s="23">
        <v>0</v>
      </c>
      <c r="L640">
        <f t="shared" si="9"/>
        <v>0</v>
      </c>
    </row>
    <row r="641" spans="1:12" x14ac:dyDescent="0.25">
      <c r="A641" s="60">
        <v>660406</v>
      </c>
      <c r="B641" t="s">
        <v>692</v>
      </c>
      <c r="C641">
        <v>1</v>
      </c>
      <c r="D641">
        <v>0</v>
      </c>
      <c r="E641" s="23">
        <v>6</v>
      </c>
      <c r="F641" s="22">
        <v>1.6E-2</v>
      </c>
      <c r="G641" s="40">
        <v>2700</v>
      </c>
      <c r="H641" s="40">
        <v>1510.28</v>
      </c>
      <c r="I641" s="40">
        <v>2700</v>
      </c>
      <c r="J641" s="23">
        <v>0</v>
      </c>
      <c r="K641" s="23">
        <v>0</v>
      </c>
      <c r="L641">
        <f t="shared" si="9"/>
        <v>0</v>
      </c>
    </row>
    <row r="642" spans="1:12" x14ac:dyDescent="0.25">
      <c r="A642" s="60">
        <v>660407</v>
      </c>
      <c r="B642" t="s">
        <v>693</v>
      </c>
      <c r="C642">
        <v>1</v>
      </c>
      <c r="D642">
        <v>0</v>
      </c>
      <c r="E642" s="23">
        <v>5</v>
      </c>
      <c r="F642" s="22">
        <v>0.32400000000000001</v>
      </c>
      <c r="G642" s="40">
        <v>2700</v>
      </c>
      <c r="H642" s="40">
        <v>1177.3599999999999</v>
      </c>
      <c r="I642" s="40">
        <v>2700</v>
      </c>
      <c r="J642" s="23">
        <v>393733</v>
      </c>
      <c r="K642" s="23">
        <v>0</v>
      </c>
      <c r="L642">
        <f t="shared" si="9"/>
        <v>1</v>
      </c>
    </row>
    <row r="643" spans="1:12" x14ac:dyDescent="0.25">
      <c r="A643" s="60">
        <v>660409</v>
      </c>
      <c r="B643" t="s">
        <v>694</v>
      </c>
      <c r="C643">
        <v>1</v>
      </c>
      <c r="D643">
        <v>0</v>
      </c>
      <c r="E643" s="23">
        <v>5</v>
      </c>
      <c r="F643" s="22">
        <v>0.499</v>
      </c>
      <c r="G643" s="40">
        <v>2700</v>
      </c>
      <c r="H643" s="40">
        <v>2957.02</v>
      </c>
      <c r="I643" s="40">
        <v>2700</v>
      </c>
      <c r="J643" s="23">
        <v>102667</v>
      </c>
      <c r="K643" s="23">
        <v>0</v>
      </c>
      <c r="L643">
        <f t="shared" ref="L643:L675" si="10">IF(J643-K643&gt;0,1,0)</f>
        <v>1</v>
      </c>
    </row>
    <row r="644" spans="1:12" x14ac:dyDescent="0.25">
      <c r="A644" s="60">
        <v>660501</v>
      </c>
      <c r="B644" t="s">
        <v>695</v>
      </c>
      <c r="C644">
        <v>1</v>
      </c>
      <c r="D644">
        <v>0</v>
      </c>
      <c r="E644" s="23">
        <v>6</v>
      </c>
      <c r="F644" s="22">
        <v>0.1</v>
      </c>
      <c r="G644" s="40">
        <v>2700</v>
      </c>
      <c r="H644" s="40">
        <v>500</v>
      </c>
      <c r="I644" s="40">
        <v>2700</v>
      </c>
      <c r="J644" s="23">
        <v>0</v>
      </c>
      <c r="K644" s="23">
        <v>0</v>
      </c>
      <c r="L644">
        <f t="shared" si="10"/>
        <v>0</v>
      </c>
    </row>
    <row r="645" spans="1:12" x14ac:dyDescent="0.25">
      <c r="A645" s="60">
        <v>660701</v>
      </c>
      <c r="B645" t="s">
        <v>696</v>
      </c>
      <c r="C645">
        <v>1</v>
      </c>
      <c r="D645">
        <v>0</v>
      </c>
      <c r="E645" s="23">
        <v>6</v>
      </c>
      <c r="F645" s="22">
        <v>9.8000000000000004E-2</v>
      </c>
      <c r="G645" s="40">
        <v>2700</v>
      </c>
      <c r="H645" s="40">
        <v>500</v>
      </c>
      <c r="I645" s="40">
        <v>2700</v>
      </c>
      <c r="J645" s="23">
        <v>313660</v>
      </c>
      <c r="K645" s="23">
        <v>0</v>
      </c>
      <c r="L645">
        <f t="shared" si="10"/>
        <v>1</v>
      </c>
    </row>
    <row r="646" spans="1:12" x14ac:dyDescent="0.25">
      <c r="A646" s="60">
        <v>660801</v>
      </c>
      <c r="B646" t="s">
        <v>697</v>
      </c>
      <c r="C646">
        <v>1</v>
      </c>
      <c r="D646">
        <v>0</v>
      </c>
      <c r="E646" s="23">
        <v>6</v>
      </c>
      <c r="F646" s="22">
        <v>0.106</v>
      </c>
      <c r="G646" s="40">
        <v>2700</v>
      </c>
      <c r="H646" s="40">
        <v>2179.52</v>
      </c>
      <c r="I646" s="40">
        <v>2700</v>
      </c>
      <c r="J646" s="23">
        <v>0</v>
      </c>
      <c r="K646" s="23">
        <v>0</v>
      </c>
      <c r="L646">
        <f t="shared" si="10"/>
        <v>0</v>
      </c>
    </row>
    <row r="647" spans="1:12" x14ac:dyDescent="0.25">
      <c r="A647" s="60">
        <v>660802</v>
      </c>
      <c r="B647" t="s">
        <v>698</v>
      </c>
      <c r="C647">
        <v>1</v>
      </c>
      <c r="D647">
        <v>0</v>
      </c>
      <c r="E647" s="23">
        <v>6</v>
      </c>
      <c r="F647" s="22">
        <v>7.0999999999999994E-2</v>
      </c>
      <c r="G647" s="40">
        <v>2700</v>
      </c>
      <c r="H647" s="40">
        <v>500</v>
      </c>
      <c r="I647" s="40">
        <v>2700</v>
      </c>
      <c r="J647" s="23">
        <v>43200</v>
      </c>
      <c r="K647" s="23">
        <v>0</v>
      </c>
      <c r="L647">
        <f t="shared" si="10"/>
        <v>1</v>
      </c>
    </row>
    <row r="648" spans="1:12" x14ac:dyDescent="0.25">
      <c r="A648" s="60">
        <v>660805</v>
      </c>
      <c r="B648" t="s">
        <v>699</v>
      </c>
      <c r="C648">
        <v>1</v>
      </c>
      <c r="D648">
        <v>0</v>
      </c>
      <c r="E648" s="23">
        <v>6</v>
      </c>
      <c r="F648" s="22">
        <v>0.20200000000000001</v>
      </c>
      <c r="G648" s="40">
        <v>2700</v>
      </c>
      <c r="H648" s="40">
        <v>2396.37</v>
      </c>
      <c r="I648" s="40">
        <v>2700</v>
      </c>
      <c r="J648" s="23">
        <v>0</v>
      </c>
      <c r="K648" s="23">
        <v>0</v>
      </c>
      <c r="L648">
        <f t="shared" si="10"/>
        <v>0</v>
      </c>
    </row>
    <row r="649" spans="1:12" x14ac:dyDescent="0.25">
      <c r="A649" s="60">
        <v>660809</v>
      </c>
      <c r="B649" t="s">
        <v>700</v>
      </c>
      <c r="C649">
        <v>1</v>
      </c>
      <c r="D649">
        <v>0</v>
      </c>
      <c r="E649" s="23">
        <v>6</v>
      </c>
      <c r="F649" s="22">
        <v>0.11799999999999999</v>
      </c>
      <c r="G649" s="40">
        <v>2700</v>
      </c>
      <c r="H649" s="40">
        <v>2634.83</v>
      </c>
      <c r="I649" s="40">
        <v>2700</v>
      </c>
      <c r="J649" s="23">
        <v>0</v>
      </c>
      <c r="K649" s="23">
        <v>0</v>
      </c>
      <c r="L649">
        <f t="shared" si="10"/>
        <v>0</v>
      </c>
    </row>
    <row r="650" spans="1:12" x14ac:dyDescent="0.25">
      <c r="A650" s="60">
        <v>660900</v>
      </c>
      <c r="B650" t="s">
        <v>306</v>
      </c>
      <c r="C650">
        <v>1</v>
      </c>
      <c r="D650">
        <v>0</v>
      </c>
      <c r="E650" s="23">
        <v>3</v>
      </c>
      <c r="F650" s="22">
        <v>1.6</v>
      </c>
      <c r="G650" s="40">
        <v>2700</v>
      </c>
      <c r="H650" s="40">
        <v>7895.5</v>
      </c>
      <c r="I650" s="40">
        <v>3947.75</v>
      </c>
      <c r="J650" s="23">
        <v>2856466</v>
      </c>
      <c r="K650" s="23">
        <v>0</v>
      </c>
      <c r="L650">
        <f t="shared" si="10"/>
        <v>1</v>
      </c>
    </row>
    <row r="651" spans="1:12" x14ac:dyDescent="0.25">
      <c r="A651" s="60">
        <v>661004</v>
      </c>
      <c r="B651" t="s">
        <v>701</v>
      </c>
      <c r="C651">
        <v>1</v>
      </c>
      <c r="D651">
        <v>0</v>
      </c>
      <c r="E651" s="23">
        <v>6</v>
      </c>
      <c r="F651" s="22">
        <v>0.03</v>
      </c>
      <c r="G651" s="40">
        <v>2700</v>
      </c>
      <c r="H651" s="40">
        <v>753.8</v>
      </c>
      <c r="I651" s="40">
        <v>2700</v>
      </c>
      <c r="J651" s="23">
        <v>0</v>
      </c>
      <c r="K651" s="23">
        <v>0</v>
      </c>
      <c r="L651">
        <f t="shared" si="10"/>
        <v>0</v>
      </c>
    </row>
    <row r="652" spans="1:12" x14ac:dyDescent="0.25">
      <c r="A652" s="60">
        <v>661100</v>
      </c>
      <c r="B652" t="s">
        <v>702</v>
      </c>
      <c r="C652">
        <v>1</v>
      </c>
      <c r="D652">
        <v>0</v>
      </c>
      <c r="E652" s="23">
        <v>5</v>
      </c>
      <c r="F652" s="22">
        <v>0.69199999999999995</v>
      </c>
      <c r="G652" s="40">
        <v>2700</v>
      </c>
      <c r="H652" s="40">
        <v>4027.4</v>
      </c>
      <c r="I652" s="40">
        <v>2700</v>
      </c>
      <c r="J652" s="23">
        <v>1450654</v>
      </c>
      <c r="K652" s="23">
        <v>0</v>
      </c>
      <c r="L652">
        <f t="shared" si="10"/>
        <v>1</v>
      </c>
    </row>
    <row r="653" spans="1:12" x14ac:dyDescent="0.25">
      <c r="A653" s="60">
        <v>661201</v>
      </c>
      <c r="B653" t="s">
        <v>703</v>
      </c>
      <c r="C653">
        <v>1</v>
      </c>
      <c r="D653">
        <v>0</v>
      </c>
      <c r="E653" s="23">
        <v>6</v>
      </c>
      <c r="F653" s="22">
        <v>1.4999999999999999E-2</v>
      </c>
      <c r="G653" s="40">
        <v>2700</v>
      </c>
      <c r="H653" s="40">
        <v>500</v>
      </c>
      <c r="I653" s="40">
        <v>2700</v>
      </c>
      <c r="J653" s="23">
        <v>0</v>
      </c>
      <c r="K653" s="23">
        <v>0</v>
      </c>
      <c r="L653">
        <f t="shared" si="10"/>
        <v>0</v>
      </c>
    </row>
    <row r="654" spans="1:12" x14ac:dyDescent="0.25">
      <c r="A654" s="60">
        <v>661301</v>
      </c>
      <c r="B654" t="s">
        <v>704</v>
      </c>
      <c r="C654">
        <v>1</v>
      </c>
      <c r="D654">
        <v>0</v>
      </c>
      <c r="E654" s="23">
        <v>6</v>
      </c>
      <c r="F654" s="22">
        <v>7.5999999999999998E-2</v>
      </c>
      <c r="G654" s="40">
        <v>2700</v>
      </c>
      <c r="H654" s="40">
        <v>975.73</v>
      </c>
      <c r="I654" s="40">
        <v>2700</v>
      </c>
      <c r="J654" s="23">
        <v>0</v>
      </c>
      <c r="K654" s="23">
        <v>0</v>
      </c>
      <c r="L654">
        <f t="shared" si="10"/>
        <v>0</v>
      </c>
    </row>
    <row r="655" spans="1:12" x14ac:dyDescent="0.25">
      <c r="A655" s="60">
        <v>661401</v>
      </c>
      <c r="B655" t="s">
        <v>330</v>
      </c>
      <c r="C655">
        <v>1</v>
      </c>
      <c r="D655">
        <v>0</v>
      </c>
      <c r="E655" s="23">
        <v>5</v>
      </c>
      <c r="F655" s="22">
        <v>0.89300000000000002</v>
      </c>
      <c r="G655" s="40">
        <v>2700</v>
      </c>
      <c r="H655" s="40">
        <v>5166.32</v>
      </c>
      <c r="I655" s="40">
        <v>2700</v>
      </c>
      <c r="J655" s="23">
        <v>2991410</v>
      </c>
      <c r="K655" s="23">
        <v>2142900</v>
      </c>
      <c r="L655">
        <f t="shared" si="10"/>
        <v>1</v>
      </c>
    </row>
    <row r="656" spans="1:12" x14ac:dyDescent="0.25">
      <c r="A656" s="60">
        <v>661402</v>
      </c>
      <c r="B656" t="s">
        <v>705</v>
      </c>
      <c r="C656">
        <v>1</v>
      </c>
      <c r="D656">
        <v>0</v>
      </c>
      <c r="E656" s="23">
        <v>6</v>
      </c>
      <c r="F656" s="22">
        <v>8.9999999999999993E-3</v>
      </c>
      <c r="G656" s="40">
        <v>2700</v>
      </c>
      <c r="H656" s="40">
        <v>866.87</v>
      </c>
      <c r="I656" s="40">
        <v>2700</v>
      </c>
      <c r="J656" s="23">
        <v>0</v>
      </c>
      <c r="K656" s="23">
        <v>0</v>
      </c>
      <c r="L656">
        <f t="shared" si="10"/>
        <v>0</v>
      </c>
    </row>
    <row r="657" spans="1:12" x14ac:dyDescent="0.25">
      <c r="A657" s="60">
        <v>661500</v>
      </c>
      <c r="B657" t="s">
        <v>338</v>
      </c>
      <c r="C657">
        <v>1</v>
      </c>
      <c r="D657">
        <v>0</v>
      </c>
      <c r="E657" s="23">
        <v>3</v>
      </c>
      <c r="F657" s="22">
        <v>2.258</v>
      </c>
      <c r="G657" s="40">
        <v>2700</v>
      </c>
      <c r="H657" s="40">
        <v>10747.08</v>
      </c>
      <c r="I657" s="40">
        <v>5373.54</v>
      </c>
      <c r="J657" s="23">
        <v>764610</v>
      </c>
      <c r="K657" s="23">
        <v>0</v>
      </c>
      <c r="L657">
        <f t="shared" si="10"/>
        <v>1</v>
      </c>
    </row>
    <row r="658" spans="1:12" x14ac:dyDescent="0.25">
      <c r="A658" s="60">
        <v>661601</v>
      </c>
      <c r="B658" t="s">
        <v>706</v>
      </c>
      <c r="C658">
        <v>1</v>
      </c>
      <c r="D658">
        <v>0</v>
      </c>
      <c r="E658" s="23">
        <v>6</v>
      </c>
      <c r="F658" s="22">
        <v>9.7000000000000003E-2</v>
      </c>
      <c r="G658" s="40">
        <v>2700</v>
      </c>
      <c r="H658" s="40">
        <v>2092.4499999999998</v>
      </c>
      <c r="I658" s="40">
        <v>2700</v>
      </c>
      <c r="J658" s="23">
        <v>0</v>
      </c>
      <c r="K658" s="23">
        <v>0</v>
      </c>
      <c r="L658">
        <f t="shared" si="10"/>
        <v>0</v>
      </c>
    </row>
    <row r="659" spans="1:12" x14ac:dyDescent="0.25">
      <c r="A659" s="60">
        <v>661800</v>
      </c>
      <c r="B659" t="s">
        <v>707</v>
      </c>
      <c r="C659">
        <v>1</v>
      </c>
      <c r="D659">
        <v>0</v>
      </c>
      <c r="E659" s="23">
        <v>6</v>
      </c>
      <c r="F659" s="22">
        <v>1.7999999999999999E-2</v>
      </c>
      <c r="G659" s="40">
        <v>2700</v>
      </c>
      <c r="H659" s="40">
        <v>500</v>
      </c>
      <c r="I659" s="40">
        <v>2700</v>
      </c>
      <c r="J659" s="23">
        <v>0</v>
      </c>
      <c r="K659" s="23">
        <v>0</v>
      </c>
      <c r="L659">
        <f t="shared" si="10"/>
        <v>0</v>
      </c>
    </row>
    <row r="660" spans="1:12" x14ac:dyDescent="0.25">
      <c r="A660" s="60">
        <v>661901</v>
      </c>
      <c r="B660" t="s">
        <v>708</v>
      </c>
      <c r="C660">
        <v>1</v>
      </c>
      <c r="D660">
        <v>0</v>
      </c>
      <c r="E660" s="23">
        <v>6</v>
      </c>
      <c r="F660" s="22">
        <v>0.126</v>
      </c>
      <c r="G660" s="40">
        <v>2700</v>
      </c>
      <c r="H660" s="40">
        <v>1800.78</v>
      </c>
      <c r="I660" s="40">
        <v>2700</v>
      </c>
      <c r="J660" s="23">
        <v>0</v>
      </c>
      <c r="K660" s="23">
        <v>0</v>
      </c>
      <c r="L660">
        <f t="shared" si="10"/>
        <v>0</v>
      </c>
    </row>
    <row r="661" spans="1:12" x14ac:dyDescent="0.25">
      <c r="A661" s="60">
        <v>661904</v>
      </c>
      <c r="B661" t="s">
        <v>349</v>
      </c>
      <c r="C661">
        <v>1</v>
      </c>
      <c r="D661">
        <v>0</v>
      </c>
      <c r="E661" s="23">
        <v>3</v>
      </c>
      <c r="F661" s="22">
        <v>1.5720000000000001</v>
      </c>
      <c r="G661" s="40">
        <v>2700</v>
      </c>
      <c r="H661" s="40">
        <v>7652.85</v>
      </c>
      <c r="I661" s="40">
        <v>3826.42</v>
      </c>
      <c r="J661" s="23">
        <v>2100000</v>
      </c>
      <c r="K661" s="23">
        <v>0</v>
      </c>
      <c r="L661">
        <f t="shared" si="10"/>
        <v>1</v>
      </c>
    </row>
    <row r="662" spans="1:12" x14ac:dyDescent="0.25">
      <c r="A662" s="60">
        <v>661905</v>
      </c>
      <c r="B662" t="s">
        <v>709</v>
      </c>
      <c r="C662">
        <v>1</v>
      </c>
      <c r="D662">
        <v>0</v>
      </c>
      <c r="E662" s="23">
        <v>6</v>
      </c>
      <c r="F662" s="22">
        <v>2.5000000000000001E-2</v>
      </c>
      <c r="G662" s="40">
        <v>2700</v>
      </c>
      <c r="H662" s="40">
        <v>1353.94</v>
      </c>
      <c r="I662" s="40">
        <v>2700</v>
      </c>
      <c r="J662" s="23">
        <v>0</v>
      </c>
      <c r="K662" s="23">
        <v>0</v>
      </c>
      <c r="L662">
        <f t="shared" si="10"/>
        <v>0</v>
      </c>
    </row>
    <row r="663" spans="1:12" x14ac:dyDescent="0.25">
      <c r="A663" s="60">
        <v>662001</v>
      </c>
      <c r="B663" t="s">
        <v>710</v>
      </c>
      <c r="C663">
        <v>1</v>
      </c>
      <c r="D663">
        <v>0</v>
      </c>
      <c r="E663" s="23">
        <v>6</v>
      </c>
      <c r="F663" s="22">
        <v>1.2999999999999999E-2</v>
      </c>
      <c r="G663" s="40">
        <v>2700</v>
      </c>
      <c r="H663" s="40">
        <v>500</v>
      </c>
      <c r="I663" s="40">
        <v>2700</v>
      </c>
      <c r="J663" s="23">
        <v>0</v>
      </c>
      <c r="K663" s="23">
        <v>0</v>
      </c>
      <c r="L663">
        <f t="shared" si="10"/>
        <v>0</v>
      </c>
    </row>
    <row r="664" spans="1:12" x14ac:dyDescent="0.25">
      <c r="A664" s="60">
        <v>662101</v>
      </c>
      <c r="B664" t="s">
        <v>711</v>
      </c>
      <c r="C664">
        <v>1</v>
      </c>
      <c r="D664">
        <v>0</v>
      </c>
      <c r="E664" s="23">
        <v>6</v>
      </c>
      <c r="F664" s="22">
        <v>8.3000000000000004E-2</v>
      </c>
      <c r="G664" s="40">
        <v>2700</v>
      </c>
      <c r="H664" s="40">
        <v>2324.34</v>
      </c>
      <c r="I664" s="40">
        <v>2700</v>
      </c>
      <c r="J664" s="23">
        <v>0</v>
      </c>
      <c r="K664" s="23">
        <v>0</v>
      </c>
      <c r="L664">
        <f t="shared" si="10"/>
        <v>0</v>
      </c>
    </row>
    <row r="665" spans="1:12" x14ac:dyDescent="0.25">
      <c r="A665" s="60">
        <v>662200</v>
      </c>
      <c r="B665" t="s">
        <v>712</v>
      </c>
      <c r="C665">
        <v>1</v>
      </c>
      <c r="D665">
        <v>0</v>
      </c>
      <c r="E665" s="23">
        <v>5</v>
      </c>
      <c r="F665" s="22">
        <v>0.56399999999999995</v>
      </c>
      <c r="G665" s="40">
        <v>2700</v>
      </c>
      <c r="H665" s="40">
        <v>3100.71</v>
      </c>
      <c r="I665" s="40">
        <v>2700</v>
      </c>
      <c r="J665" s="23">
        <v>1986386</v>
      </c>
      <c r="K665" s="23">
        <v>1073800</v>
      </c>
      <c r="L665">
        <f t="shared" si="10"/>
        <v>1</v>
      </c>
    </row>
    <row r="666" spans="1:12" x14ac:dyDescent="0.25">
      <c r="A666" s="60">
        <v>662300</v>
      </c>
      <c r="B666" t="s">
        <v>444</v>
      </c>
      <c r="C666">
        <v>1</v>
      </c>
      <c r="D666">
        <v>1</v>
      </c>
      <c r="E666" s="23">
        <v>2</v>
      </c>
      <c r="F666" s="22">
        <v>1.67</v>
      </c>
      <c r="G666" s="40">
        <v>2700</v>
      </c>
      <c r="H666" s="40">
        <v>8054.91</v>
      </c>
      <c r="I666" s="40">
        <v>4027.45</v>
      </c>
      <c r="J666" s="23">
        <v>12111980</v>
      </c>
      <c r="K666" s="23">
        <v>0</v>
      </c>
      <c r="L666">
        <f t="shared" si="10"/>
        <v>1</v>
      </c>
    </row>
    <row r="667" spans="1:12" x14ac:dyDescent="0.25">
      <c r="A667" s="60">
        <v>662401</v>
      </c>
      <c r="B667" t="s">
        <v>713</v>
      </c>
      <c r="C667">
        <v>1</v>
      </c>
      <c r="D667">
        <v>0</v>
      </c>
      <c r="E667" s="23">
        <v>5</v>
      </c>
      <c r="F667" s="22">
        <v>0.32100000000000001</v>
      </c>
      <c r="G667" s="40">
        <v>2700</v>
      </c>
      <c r="H667" s="40">
        <v>4418.7700000000004</v>
      </c>
      <c r="I667" s="40">
        <v>2700</v>
      </c>
      <c r="J667" s="23">
        <v>192247</v>
      </c>
      <c r="K667" s="23">
        <v>0</v>
      </c>
      <c r="L667">
        <f t="shared" si="10"/>
        <v>1</v>
      </c>
    </row>
    <row r="668" spans="1:12" x14ac:dyDescent="0.25">
      <c r="A668" s="60">
        <v>662402</v>
      </c>
      <c r="B668" t="s">
        <v>714</v>
      </c>
      <c r="C668">
        <v>1</v>
      </c>
      <c r="D668">
        <v>0</v>
      </c>
      <c r="E668" s="23">
        <v>6</v>
      </c>
      <c r="F668" s="22">
        <v>0.129</v>
      </c>
      <c r="G668" s="40">
        <v>2700</v>
      </c>
      <c r="H668" s="40">
        <v>2963</v>
      </c>
      <c r="I668" s="40">
        <v>2700</v>
      </c>
      <c r="J668" s="23">
        <v>0</v>
      </c>
      <c r="K668" s="23">
        <v>0</v>
      </c>
      <c r="L668">
        <f t="shared" si="10"/>
        <v>0</v>
      </c>
    </row>
    <row r="669" spans="1:12" x14ac:dyDescent="0.25">
      <c r="A669" s="60">
        <v>670201</v>
      </c>
      <c r="B669" t="s">
        <v>116</v>
      </c>
      <c r="C669">
        <v>1</v>
      </c>
      <c r="D669">
        <v>0</v>
      </c>
      <c r="E669" s="23">
        <v>5</v>
      </c>
      <c r="F669" s="22">
        <v>1.8540000000000001</v>
      </c>
      <c r="G669" s="40">
        <v>3120</v>
      </c>
      <c r="H669" s="40">
        <v>7477.42</v>
      </c>
      <c r="I669" s="40">
        <v>3738.71</v>
      </c>
      <c r="J669" s="23">
        <v>294502</v>
      </c>
      <c r="K669" s="23">
        <v>0</v>
      </c>
      <c r="L669">
        <f t="shared" si="10"/>
        <v>1</v>
      </c>
    </row>
    <row r="670" spans="1:12" x14ac:dyDescent="0.25">
      <c r="A670" s="60">
        <v>670401</v>
      </c>
      <c r="B670" t="s">
        <v>270</v>
      </c>
      <c r="C670">
        <v>1</v>
      </c>
      <c r="D670">
        <v>0</v>
      </c>
      <c r="E670" s="23">
        <v>5</v>
      </c>
      <c r="F670" s="22">
        <v>2.5</v>
      </c>
      <c r="G670" s="40">
        <v>4000</v>
      </c>
      <c r="H670" s="40">
        <v>9782.5300000000007</v>
      </c>
      <c r="I670" s="40">
        <v>4891.26</v>
      </c>
      <c r="J670" s="23">
        <v>160471</v>
      </c>
      <c r="K670" s="23">
        <v>0</v>
      </c>
      <c r="L670">
        <f t="shared" si="10"/>
        <v>1</v>
      </c>
    </row>
    <row r="671" spans="1:12" x14ac:dyDescent="0.25">
      <c r="A671" s="60">
        <v>671002</v>
      </c>
      <c r="B671" t="s">
        <v>715</v>
      </c>
      <c r="C671">
        <v>1</v>
      </c>
      <c r="D671">
        <v>0</v>
      </c>
      <c r="E671" s="23">
        <v>5</v>
      </c>
      <c r="F671" s="22">
        <v>0.68700000000000006</v>
      </c>
      <c r="G671" s="40">
        <v>3424</v>
      </c>
      <c r="H671" s="40">
        <v>4850.54</v>
      </c>
      <c r="I671" s="40">
        <v>3424</v>
      </c>
      <c r="J671" s="23">
        <v>0</v>
      </c>
      <c r="K671" s="23">
        <v>0</v>
      </c>
      <c r="L671">
        <f t="shared" si="10"/>
        <v>0</v>
      </c>
    </row>
    <row r="672" spans="1:12" x14ac:dyDescent="0.25">
      <c r="A672" s="60">
        <v>671201</v>
      </c>
      <c r="B672" t="s">
        <v>341</v>
      </c>
      <c r="C672">
        <v>1</v>
      </c>
      <c r="D672">
        <v>0</v>
      </c>
      <c r="E672" s="23">
        <v>5</v>
      </c>
      <c r="F672" s="22">
        <v>2.0379999999999998</v>
      </c>
      <c r="G672" s="40">
        <v>3356</v>
      </c>
      <c r="H672" s="40">
        <v>8088.19</v>
      </c>
      <c r="I672" s="40">
        <v>4044.09</v>
      </c>
      <c r="J672" s="23">
        <v>93758</v>
      </c>
      <c r="K672" s="23">
        <v>0</v>
      </c>
      <c r="L672">
        <f t="shared" si="10"/>
        <v>1</v>
      </c>
    </row>
    <row r="673" spans="1:12" x14ac:dyDescent="0.25">
      <c r="A673" s="60">
        <v>671501</v>
      </c>
      <c r="B673" t="s">
        <v>417</v>
      </c>
      <c r="C673">
        <v>1</v>
      </c>
      <c r="D673">
        <v>0</v>
      </c>
      <c r="E673" s="23">
        <v>5</v>
      </c>
      <c r="F673" s="22">
        <v>2.2480000000000002</v>
      </c>
      <c r="G673" s="40">
        <v>3376</v>
      </c>
      <c r="H673" s="40">
        <v>8844.7099999999991</v>
      </c>
      <c r="I673" s="40">
        <v>4422.3500000000004</v>
      </c>
      <c r="J673" s="23">
        <v>71123</v>
      </c>
      <c r="K673" s="23">
        <v>0</v>
      </c>
      <c r="L673">
        <f t="shared" si="10"/>
        <v>1</v>
      </c>
    </row>
    <row r="674" spans="1:12" x14ac:dyDescent="0.25">
      <c r="A674" s="60">
        <v>680601</v>
      </c>
      <c r="B674" t="s">
        <v>340</v>
      </c>
      <c r="C674">
        <v>1</v>
      </c>
      <c r="D674">
        <v>0</v>
      </c>
      <c r="E674" s="23">
        <v>4</v>
      </c>
      <c r="F674" s="22">
        <v>1.2090000000000001</v>
      </c>
      <c r="G674" s="40">
        <v>2700</v>
      </c>
      <c r="H674" s="40">
        <v>4551.2</v>
      </c>
      <c r="I674" s="40">
        <v>2700</v>
      </c>
      <c r="J674" s="23">
        <v>443445</v>
      </c>
      <c r="K674" s="23">
        <v>0</v>
      </c>
      <c r="L674">
        <f t="shared" si="10"/>
        <v>1</v>
      </c>
    </row>
    <row r="675" spans="1:12" x14ac:dyDescent="0.25">
      <c r="A675" s="60">
        <v>680801</v>
      </c>
      <c r="B675" t="s">
        <v>184</v>
      </c>
      <c r="C675">
        <v>1</v>
      </c>
      <c r="D675">
        <v>0</v>
      </c>
      <c r="E675" s="23">
        <v>4</v>
      </c>
      <c r="F675" s="22">
        <v>2.254</v>
      </c>
      <c r="G675" s="40">
        <v>4000</v>
      </c>
      <c r="H675" s="40">
        <v>8184.62</v>
      </c>
      <c r="I675" s="40">
        <v>4092.31</v>
      </c>
      <c r="J675" s="23">
        <v>833712428</v>
      </c>
      <c r="K675" s="23">
        <v>333110140</v>
      </c>
      <c r="L675">
        <f t="shared" si="10"/>
        <v>1</v>
      </c>
    </row>
    <row r="676" spans="1:12" x14ac:dyDescent="0.25">
      <c r="A676" s="60"/>
      <c r="E676" s="23"/>
      <c r="F676" s="22"/>
      <c r="G676" s="40"/>
      <c r="H676" s="40"/>
      <c r="I676" s="40"/>
      <c r="J676" s="23"/>
      <c r="K676" s="23"/>
    </row>
    <row r="677" spans="1:12" x14ac:dyDescent="0.25">
      <c r="E677" s="23"/>
      <c r="F677" s="22"/>
      <c r="G677" s="40"/>
      <c r="H677" s="40"/>
      <c r="I677" s="40"/>
      <c r="J677" s="23"/>
      <c r="K677" s="23"/>
    </row>
    <row r="678" spans="1:12" x14ac:dyDescent="0.25">
      <c r="E678" s="23"/>
      <c r="F678" s="22"/>
      <c r="G678" s="40"/>
      <c r="H678" s="40"/>
      <c r="I678" s="40"/>
      <c r="J678" s="23"/>
      <c r="K678" s="23"/>
    </row>
    <row r="679" spans="1:12" x14ac:dyDescent="0.25">
      <c r="A679" s="20" t="s">
        <v>1442</v>
      </c>
      <c r="E679" s="23"/>
      <c r="F679" s="22"/>
      <c r="G679" s="40"/>
      <c r="H679" s="40"/>
      <c r="I679" s="40"/>
    </row>
    <row r="680" spans="1:12" x14ac:dyDescent="0.25">
      <c r="A680" s="20" t="s">
        <v>716</v>
      </c>
      <c r="B680" t="s">
        <v>717</v>
      </c>
      <c r="E680" s="23" t="s">
        <v>718</v>
      </c>
      <c r="F680" s="22"/>
      <c r="G680" s="40"/>
      <c r="H680" s="40"/>
      <c r="I680" s="40"/>
    </row>
    <row r="681" spans="1:12" x14ac:dyDescent="0.25">
      <c r="A681" s="20" t="s">
        <v>716</v>
      </c>
      <c r="B681" t="s">
        <v>719</v>
      </c>
      <c r="E681" s="23" t="s">
        <v>720</v>
      </c>
      <c r="F681" s="22"/>
      <c r="G681" s="40"/>
      <c r="H681" s="40"/>
      <c r="I681" s="40"/>
    </row>
  </sheetData>
  <hyperlinks>
    <hyperlink ref="J1" location="'Data Dictionary'!C255" display="'Data Dictionary'!C255" xr:uid="{DEF2A3C8-DF64-4781-96EC-A868C7B98E6F}"/>
    <hyperlink ref="K1" location="'Data Dictionary'!C312" display="'Data Dictionary'!C312" xr:uid="{F9E93FAA-6795-47AC-B36C-42F7D4E667A9}"/>
  </hyperlink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RatingSheet</vt:lpstr>
      <vt:lpstr>Institution</vt:lpstr>
      <vt:lpstr>DropDowns</vt:lpstr>
      <vt:lpstr>Need Points</vt:lpstr>
      <vt:lpstr>% Served</vt:lpstr>
      <vt:lpstr>PKRFP1</vt:lpstr>
      <vt:lpstr>Institution!_FilterDatabase</vt:lpstr>
      <vt:lpstr>Institution!Print_Titles</vt:lpstr>
      <vt:lpstr>RatingSheet!Print_Titles</vt:lpstr>
    </vt:vector>
  </TitlesOfParts>
  <Company>NYSED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St. John</dc:creator>
  <cp:lastModifiedBy>Administrator</cp:lastModifiedBy>
  <cp:lastPrinted>2019-06-10T19:03:56Z</cp:lastPrinted>
  <dcterms:created xsi:type="dcterms:W3CDTF">2015-07-29T20:58:29Z</dcterms:created>
  <dcterms:modified xsi:type="dcterms:W3CDTF">2019-07-29T14:11:49Z</dcterms:modified>
</cp:coreProperties>
</file>